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3E4F5C15-0B6D-4662-A1B2-05E0DA263CB4}" xr6:coauthVersionLast="47" xr6:coauthVersionMax="47" xr10:uidLastSave="{00000000-0000-0000-0000-000000000000}"/>
  <bookViews>
    <workbookView xWindow="28680" yWindow="-120" windowWidth="29040" windowHeight="15720" firstSheet="10" activeTab="12" xr2:uid="{FD984585-E1B0-44C7-B97A-9D12204031A0}"/>
  </bookViews>
  <sheets>
    <sheet name="26-0075" sheetId="14" r:id="rId1"/>
    <sheet name="26-0052" sheetId="1" r:id="rId2"/>
    <sheet name="26-2061" sheetId="13" r:id="rId3"/>
    <sheet name="26-0041" sheetId="3" r:id="rId4"/>
    <sheet name="26-0042" sheetId="5" r:id="rId5"/>
    <sheet name="26-0043" sheetId="6" r:id="rId6"/>
    <sheet name="26-0044" sheetId="4" r:id="rId7"/>
    <sheet name="26-0045" sheetId="7" r:id="rId8"/>
    <sheet name="26-0046" sheetId="2" r:id="rId9"/>
    <sheet name="26-0047 Short Term Disability" sheetId="8" r:id="rId10"/>
    <sheet name="26-0047 Hospital AMENDED" sheetId="9" r:id="rId11"/>
    <sheet name="26-0047 Critical Illness AMENDE" sheetId="10" r:id="rId12"/>
    <sheet name="26-0047 Accident AMENDED" sheetId="11" r:id="rId13"/>
    <sheet name="26-0047 Cancer" sheetId="12" r:id="rId14"/>
  </sheets>
  <definedNames>
    <definedName name="_xlnm.Print_Area" localSheetId="3">'26-0041'!$A$1:$K$53</definedName>
    <definedName name="_xlnm.Print_Area" localSheetId="4">'26-0042'!$A$1:$J$68</definedName>
    <definedName name="_xlnm.Print_Area" localSheetId="5">'26-0043'!$A$1:$J$115</definedName>
    <definedName name="_xlnm.Print_Area" localSheetId="6">'26-0044'!$A$1:$D$82</definedName>
    <definedName name="_xlnm.Print_Area" localSheetId="7">'26-0045'!$A$1:$G$85</definedName>
    <definedName name="_xlnm.Print_Area" localSheetId="8">'26-0046'!$A$1:$G$115</definedName>
    <definedName name="_xlnm.Print_Area" localSheetId="12">'26-0047 Accident AMENDED'!#REF!</definedName>
    <definedName name="_xlnm.Print_Area" localSheetId="13">'26-0047 Cancer'!$A$1:$B$132</definedName>
    <definedName name="_xlnm.Print_Area" localSheetId="11">'26-0047 Critical Illness AMENDE'!#REF!</definedName>
    <definedName name="_xlnm.Print_Area" localSheetId="10">'26-0047 Hospital AMENDED'!#REF!</definedName>
    <definedName name="_xlnm.Print_Area" localSheetId="9">'26-0047 Short Term Disability'!$A$1:$C$82</definedName>
    <definedName name="_xlnm.Print_Area" localSheetId="1">'26-0052'!$A$1:$C$59</definedName>
    <definedName name="_xlnm.Print_Area" localSheetId="0">'26-0075'!$A$1:$F$42</definedName>
    <definedName name="_xlnm.Print_Area" localSheetId="2">'26-2061'!$A$1:$B$144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6" i="13" l="1"/>
  <c r="B75" i="12"/>
  <c r="B74" i="12"/>
  <c r="B73" i="12"/>
  <c r="B72" i="12"/>
  <c r="B71" i="12"/>
  <c r="B70" i="12"/>
  <c r="B69" i="12"/>
  <c r="B68" i="12"/>
  <c r="B67" i="12"/>
  <c r="B66" i="12"/>
  <c r="B65" i="12"/>
  <c r="B64" i="12"/>
  <c r="B62" i="12"/>
  <c r="B61" i="12"/>
  <c r="B60" i="12"/>
  <c r="B59" i="12"/>
  <c r="B58" i="12"/>
  <c r="B57" i="12"/>
  <c r="B56" i="12"/>
  <c r="B55" i="12"/>
  <c r="B54" i="12"/>
  <c r="B53" i="12"/>
  <c r="B52" i="12"/>
  <c r="B51" i="12"/>
  <c r="B49" i="12"/>
  <c r="B48" i="12"/>
  <c r="B47" i="12"/>
  <c r="B46" i="12"/>
  <c r="B45" i="12"/>
  <c r="B44" i="12"/>
</calcChain>
</file>

<file path=xl/sharedStrings.xml><?xml version="1.0" encoding="utf-8"?>
<sst xmlns="http://schemas.openxmlformats.org/spreadsheetml/2006/main" count="1957" uniqueCount="812">
  <si>
    <t>Otis Elevator Company</t>
  </si>
  <si>
    <t>Lump Sum, Base Bid</t>
  </si>
  <si>
    <t>Days to Substantial Completion</t>
  </si>
  <si>
    <t>Days to Final Completion</t>
  </si>
  <si>
    <t>Total Calendar Days</t>
  </si>
  <si>
    <t>Bid Bond</t>
  </si>
  <si>
    <t>Yes</t>
  </si>
  <si>
    <t>Acknowledged Addendum</t>
  </si>
  <si>
    <t>No Bid</t>
  </si>
  <si>
    <t>Abba Construction LLC</t>
  </si>
  <si>
    <t>Bathquest Wichita, Inc.</t>
  </si>
  <si>
    <t xml:space="preserve">Key Construction, Inc. </t>
  </si>
  <si>
    <t>Murray &amp; Sons Construction Co., Inc.</t>
  </si>
  <si>
    <t>Icon Structures, Inc.*</t>
  </si>
  <si>
    <r>
      <t xml:space="preserve">        </t>
    </r>
    <r>
      <rPr>
        <b/>
        <u/>
        <sz val="11"/>
        <color theme="1"/>
        <rFont val="Times New Roman"/>
        <family val="1"/>
      </rPr>
      <t>FUNDING -- PROJECT SERVICES</t>
    </r>
  </si>
  <si>
    <t xml:space="preserve">        (Request sent to 158 vendors)</t>
  </si>
  <si>
    <t xml:space="preserve">        RFB #26-0052   Contract</t>
  </si>
  <si>
    <r>
      <t xml:space="preserve">       </t>
    </r>
    <r>
      <rPr>
        <b/>
        <u/>
        <sz val="11"/>
        <color theme="1"/>
        <rFont val="Times New Roman"/>
        <family val="1"/>
      </rPr>
      <t>FUNDING -- HUMAN RESOURCES</t>
    </r>
  </si>
  <si>
    <t xml:space="preserve">       (Request sent to 160 vendors)</t>
  </si>
  <si>
    <t xml:space="preserve">       RFP #26-0046   Contract</t>
  </si>
  <si>
    <t xml:space="preserve">Advance Insurance Company of Kansas </t>
  </si>
  <si>
    <t>American Fidelity Assurance Company</t>
  </si>
  <si>
    <t>Hartford Life and Accident Insurance Company dba The Hartford</t>
  </si>
  <si>
    <t>Metropolitan Life Insurance Company dba MetLife</t>
  </si>
  <si>
    <t>Securian Life Insurance Company</t>
  </si>
  <si>
    <t>Standard Insurance Company dba The Standard</t>
  </si>
  <si>
    <t>LIFE AD&amp;D</t>
  </si>
  <si>
    <t>SCHEDULE OF BENEFITS</t>
  </si>
  <si>
    <t>Class 1 - Benefit Schedule</t>
  </si>
  <si>
    <t>Class 1 - Benefit Maximum</t>
  </si>
  <si>
    <t>Class 1 - Guaranteed Issue</t>
  </si>
  <si>
    <t>Class 1 - AD&amp;D Benefit</t>
  </si>
  <si>
    <t>Class 1 - AD&amp;D Maximum</t>
  </si>
  <si>
    <t>Spouse</t>
  </si>
  <si>
    <t>Spouse Guaranteed Issue</t>
  </si>
  <si>
    <t>Full Amount</t>
  </si>
  <si>
    <t>Spouse AD&amp;D Amount</t>
  </si>
  <si>
    <t>N/A</t>
  </si>
  <si>
    <t>Child(ren)</t>
  </si>
  <si>
    <t>Child(ren) - Birth to 14 Days</t>
  </si>
  <si>
    <t>Full Benefit</t>
  </si>
  <si>
    <t>Child(ren) - 15 Days to 6 Months</t>
  </si>
  <si>
    <t>Child(ren) AD&amp;D Amount</t>
  </si>
  <si>
    <t>CONTRACT PROVISIONS</t>
  </si>
  <si>
    <t>Benefits Reduce To</t>
  </si>
  <si>
    <t>None</t>
  </si>
  <si>
    <t>50% at age 70</t>
  </si>
  <si>
    <t>Life: Accelerated Death Benefit</t>
  </si>
  <si>
    <t>Included</t>
  </si>
  <si>
    <t>Conversion</t>
  </si>
  <si>
    <t>Portability</t>
  </si>
  <si>
    <t>Waiver of Premium - Eligibility</t>
  </si>
  <si>
    <t>Age 60</t>
  </si>
  <si>
    <t>SSNRA</t>
  </si>
  <si>
    <t>Waiver of Premium - Elimination Period</t>
  </si>
  <si>
    <t>6 months</t>
  </si>
  <si>
    <t>9 months</t>
  </si>
  <si>
    <t>Waiver of Premium - Duration</t>
  </si>
  <si>
    <t>Age 70</t>
  </si>
  <si>
    <t>To SSNRA</t>
  </si>
  <si>
    <t>Contributions</t>
  </si>
  <si>
    <t>Noncontributory</t>
  </si>
  <si>
    <t>Participation Requirement</t>
  </si>
  <si>
    <t>HEADCOUNT, VOLUME &amp; COST PER</t>
  </si>
  <si>
    <t>Rate Guarantee</t>
  </si>
  <si>
    <t>Life</t>
  </si>
  <si>
    <t>AD&amp;D</t>
  </si>
  <si>
    <t>Dependent Life PEPM $5K/Child/Spouse Option 1</t>
  </si>
  <si>
    <t>Dependent Life PEPM $10K/Child/Spouse Option 2</t>
  </si>
  <si>
    <t>Dependent Life PEPM $10K Spouse Only Option 3</t>
  </si>
  <si>
    <t>Dependent Life PEPM $10K Child Only Option 4</t>
  </si>
  <si>
    <t>VOLUNTARY LIFE/AD&amp;D</t>
  </si>
  <si>
    <t>$25,000 increments</t>
  </si>
  <si>
    <t>Class 1 - Age Reductions</t>
  </si>
  <si>
    <t>Accelerated Death</t>
  </si>
  <si>
    <t>80% to $500,000.00</t>
  </si>
  <si>
    <t>Min Participation</t>
  </si>
  <si>
    <t>EE Life 35% EE AD&amp;D/Dependent Life/AD&amp;D; 25%</t>
  </si>
  <si>
    <t>35% of eligible</t>
  </si>
  <si>
    <t>Greater of 20% or 10 Lives</t>
  </si>
  <si>
    <t xml:space="preserve"> EE Rates         Spouse Rates</t>
  </si>
  <si>
    <t xml:space="preserve">   $.12                        $.12</t>
  </si>
  <si>
    <t xml:space="preserve">     $.058                     $.058</t>
  </si>
  <si>
    <t xml:space="preserve">     $.1964                   $1.6550</t>
  </si>
  <si>
    <t xml:space="preserve">     $.051                     $.051</t>
  </si>
  <si>
    <t xml:space="preserve">     $.160                     $.160</t>
  </si>
  <si>
    <t xml:space="preserve">     $.140                     $.140</t>
  </si>
  <si>
    <t xml:space="preserve">     $.077                     $.077</t>
  </si>
  <si>
    <t xml:space="preserve">     $.068                     $.068</t>
  </si>
  <si>
    <t xml:space="preserve">     $.087                     $.087</t>
  </si>
  <si>
    <t xml:space="preserve">     $.096                     $.096</t>
  </si>
  <si>
    <t xml:space="preserve">     $.085                     $.085</t>
  </si>
  <si>
    <t xml:space="preserve">     $.144                     $.144</t>
  </si>
  <si>
    <t xml:space="preserve">     $.128                     $.128</t>
  </si>
  <si>
    <t xml:space="preserve">     $.221                     $.221</t>
  </si>
  <si>
    <t xml:space="preserve">     $.196                     $.196</t>
  </si>
  <si>
    <t xml:space="preserve">     $.414                     $.414</t>
  </si>
  <si>
    <t xml:space="preserve">     $.367                     $.367</t>
  </si>
  <si>
    <t xml:space="preserve">     $.636                     $.636</t>
  </si>
  <si>
    <t xml:space="preserve">     $.563                     $.563</t>
  </si>
  <si>
    <t xml:space="preserve">     $1.223                   $1.223</t>
  </si>
  <si>
    <t xml:space="preserve">     $1.083                   $1.083</t>
  </si>
  <si>
    <t xml:space="preserve">     $1.984                   $1.984</t>
  </si>
  <si>
    <t xml:space="preserve">     $1.757                   $1.757</t>
  </si>
  <si>
    <t>75-79                       $0</t>
  </si>
  <si>
    <t>80+                          $0</t>
  </si>
  <si>
    <t xml:space="preserve">   $.04                        $.04</t>
  </si>
  <si>
    <t xml:space="preserve">     $.045                     $.045</t>
  </si>
  <si>
    <t xml:space="preserve">     $.040                     $.040</t>
  </si>
  <si>
    <t>Child AD&amp;D</t>
  </si>
  <si>
    <t>No Submission</t>
  </si>
  <si>
    <t>Conrade Insurance Group</t>
  </si>
  <si>
    <t>Empac, Inc.</t>
  </si>
  <si>
    <t>Equity Bank</t>
  </si>
  <si>
    <t>Family Health America, LC</t>
  </si>
  <si>
    <t>Genesis Underwriting Management</t>
  </si>
  <si>
    <t>Lincoln Financial</t>
  </si>
  <si>
    <t>Luminare Health</t>
  </si>
  <si>
    <t>COBRA</t>
  </si>
  <si>
    <t>Application Software, Inc. dba ASI Cobra</t>
  </si>
  <si>
    <t>Flexible Benefit Administrators Inc.</t>
  </si>
  <si>
    <t>Inspira Financial Health, Inc.</t>
  </si>
  <si>
    <t>Interflex Payments, LLC</t>
  </si>
  <si>
    <t>P&amp;A Administrative Services, Inc</t>
  </si>
  <si>
    <t>Surency Life and Health Insurance Company dba Surency</t>
  </si>
  <si>
    <t>ThrivePass, Inc.</t>
  </si>
  <si>
    <t>Total Administrative Services Corporation dba TASC</t>
  </si>
  <si>
    <t>United Healthcare Services, Inc.</t>
  </si>
  <si>
    <t>SETUP FEES</t>
  </si>
  <si>
    <t>Initial One-Time Setup Fee</t>
  </si>
  <si>
    <t>Takeover Current Participants Fee</t>
  </si>
  <si>
    <t>EDI Setup Fee</t>
  </si>
  <si>
    <t>Blanket Initial Notice Mailing</t>
  </si>
  <si>
    <t>ONGOING FEES AND SERVICES</t>
  </si>
  <si>
    <t>Separate Annual Fee</t>
  </si>
  <si>
    <t>Minimum/Mo</t>
  </si>
  <si>
    <t>COBRA QBs</t>
  </si>
  <si>
    <t>Active EEs</t>
  </si>
  <si>
    <t>Benefit-Eligible EEs</t>
  </si>
  <si>
    <t>COBRA Participants</t>
  </si>
  <si>
    <t>Insured Eligible EEs</t>
  </si>
  <si>
    <t>Employees (PEPM)</t>
  </si>
  <si>
    <t>Eligible EEs</t>
  </si>
  <si>
    <t>Health-Enrolled EEs</t>
  </si>
  <si>
    <t>Subscribers (all medical)</t>
  </si>
  <si>
    <t>Initial Notice to New Enrollees</t>
  </si>
  <si>
    <t>Avg Number of QBs/Mo</t>
  </si>
  <si>
    <t>Fee for Election Notice to QBs</t>
  </si>
  <si>
    <t>Fee for Monthly Billing to QBs</t>
  </si>
  <si>
    <t>Premium Collected from QBs</t>
  </si>
  <si>
    <t>Premium Sent to Carrier/TPA</t>
  </si>
  <si>
    <t>Not Included*</t>
  </si>
  <si>
    <t>To Employer Incl; Carrier:</t>
  </si>
  <si>
    <t>Elections Sent to Carrier/TPA</t>
  </si>
  <si>
    <t>Additional Services</t>
  </si>
  <si>
    <t>Portal &amp; App Included</t>
  </si>
  <si>
    <t>2% Fee Kept or Given to Employer</t>
  </si>
  <si>
    <t>Kept</t>
  </si>
  <si>
    <t>Keeps 2%</t>
  </si>
  <si>
    <t>Carson Insurance Group</t>
  </si>
  <si>
    <t>Itedium, Inc.</t>
  </si>
  <si>
    <t>Metlife</t>
  </si>
  <si>
    <t>Vend-Tech Enterprise LLC</t>
  </si>
  <si>
    <t>EAP Program</t>
  </si>
  <si>
    <t>American Fidelity Assurannce Company</t>
  </si>
  <si>
    <t>EMPAC, Inc.</t>
  </si>
  <si>
    <t>New Directions Behavioral Health, LLC</t>
  </si>
  <si>
    <t>BASIC SERVICES</t>
  </si>
  <si>
    <t>In-person Visits</t>
  </si>
  <si>
    <t>24/7/365 Toll-Free Telephonic Access</t>
  </si>
  <si>
    <t>National Network &amp; # of Clinicians</t>
  </si>
  <si>
    <t>Nationwide Network</t>
  </si>
  <si>
    <t>Local + 224 National; 15 Wichita</t>
  </si>
  <si>
    <t>Nationwide; 11,000+ EAP /
25,000+ Total</t>
  </si>
  <si>
    <t>Initial Employee Orientation</t>
  </si>
  <si>
    <t>Short Term Counseling &amp; Referral</t>
  </si>
  <si>
    <t>Management Consultations</t>
  </si>
  <si>
    <t>Management Training Hours/Seminars</t>
  </si>
  <si>
    <t>1 hr/750 EEs (shared)</t>
  </si>
  <si>
    <t>24 Hours</t>
  </si>
  <si>
    <t>32 Hours (shared w/CIR)</t>
  </si>
  <si>
    <t>Critical Incident Response Hours</t>
  </si>
  <si>
    <t>Unlimited</t>
  </si>
  <si>
    <t>32 Hours (shared w/Training)</t>
  </si>
  <si>
    <t>Client | Member Online Access</t>
  </si>
  <si>
    <t>Included | Included</t>
  </si>
  <si>
    <t>Mobile App</t>
  </si>
  <si>
    <t>No App; Mobile Website</t>
  </si>
  <si>
    <t>Included (Website + App)</t>
  </si>
  <si>
    <t>Utilization Reports &amp; Frequency</t>
  </si>
  <si>
    <t>Included; Quarterly</t>
  </si>
  <si>
    <t>Included (Digital)</t>
  </si>
  <si>
    <t>LIFE MANAGEMENT SERVICES</t>
  </si>
  <si>
    <t>Adoption Services</t>
  </si>
  <si>
    <t>Career Counseling</t>
  </si>
  <si>
    <t>Child Care Consultation &amp; Referrals</t>
  </si>
  <si>
    <t>Daily Living Services</t>
  </si>
  <si>
    <t>Elder Care Consultation &amp; Referrals</t>
  </si>
  <si>
    <t>Family Conflict Services</t>
  </si>
  <si>
    <t>Financial Consultation &amp; Referrals</t>
  </si>
  <si>
    <t>Identity Theft Prevention &amp; Recovery Services</t>
  </si>
  <si>
    <t>Not Included</t>
  </si>
  <si>
    <t>K-12 &amp; Continuing/Higher Education Search</t>
  </si>
  <si>
    <t>Legal Consultation &amp; Referrals</t>
  </si>
  <si>
    <t>Marital Conflict Services</t>
  </si>
  <si>
    <t>Mental Health Services &amp; Referrals</t>
  </si>
  <si>
    <t>Substance Abuse Services &amp; Referrals</t>
  </si>
  <si>
    <t>Included (separate program)</t>
  </si>
  <si>
    <t>ADDITIONAL SERVICES</t>
  </si>
  <si>
    <t>Fee-for-Service (DOT SAP)</t>
  </si>
  <si>
    <t>Included (DOT SAP)</t>
  </si>
  <si>
    <t>Fee-for-Service</t>
  </si>
  <si>
    <t>Included in SAP</t>
  </si>
  <si>
    <t>Additional Critical Incident Response Hours</t>
  </si>
  <si>
    <t>N/A - Unlimited</t>
  </si>
  <si>
    <t>Yes; Contact for Rate</t>
  </si>
  <si>
    <t>The Lewer Companies</t>
  </si>
  <si>
    <t>DENTAL</t>
  </si>
  <si>
    <t>Aetna Life Insurance Company</t>
  </si>
  <si>
    <t>Blue Cross and Blue Shield of Kansas</t>
  </si>
  <si>
    <t>Cambalt Solutions, Inc. dba Bento</t>
  </si>
  <si>
    <t>Core V. Solutions dba Careington Benefit Solutions</t>
  </si>
  <si>
    <t>Delta Dental of Kansas, Inc.</t>
  </si>
  <si>
    <t>COST SHARING</t>
  </si>
  <si>
    <r>
      <rPr>
        <sz val="12"/>
        <rFont val="Times New Roman"/>
        <family val="1"/>
      </rPr>
      <t>Ded (single|family)</t>
    </r>
  </si>
  <si>
    <t>II, III, IV</t>
  </si>
  <si>
    <t>Max Benefits/year</t>
  </si>
  <si>
    <t>Incomplete Response</t>
  </si>
  <si>
    <t>No</t>
  </si>
  <si>
    <t>Ortho Max (per person)</t>
  </si>
  <si>
    <t>IN-NETWORK BENEFITS</t>
  </si>
  <si>
    <t>I - Diagnostic &amp; Preventive (Plan Pays)</t>
  </si>
  <si>
    <t>Plan pays 100%</t>
  </si>
  <si>
    <t>2 per year</t>
  </si>
  <si>
    <t>II - Basic (Plan Pays)</t>
  </si>
  <si>
    <t>80% | 20%</t>
  </si>
  <si>
    <t>Base Level: 50% | 50%
Incentive Level: 80% | 20%</t>
  </si>
  <si>
    <t>III - Major (Plan Pays)</t>
  </si>
  <si>
    <t>50% | 50%</t>
  </si>
  <si>
    <t>IV - Ortho (Plan Pays)</t>
  </si>
  <si>
    <t>Pending</t>
  </si>
  <si>
    <t>Periodontics</t>
  </si>
  <si>
    <t>II</t>
  </si>
  <si>
    <t>Endodontics</t>
  </si>
  <si>
    <t>II &amp; III</t>
  </si>
  <si>
    <t>Dental Implants</t>
  </si>
  <si>
    <t>Not Covered</t>
  </si>
  <si>
    <t>III</t>
  </si>
  <si>
    <t>OUT OF NETWORK</t>
  </si>
  <si>
    <t>MISC.</t>
  </si>
  <si>
    <t>Waiting Periods</t>
  </si>
  <si>
    <t>Dependent Child Age Limit</t>
  </si>
  <si>
    <t>Ortho Age Limit</t>
  </si>
  <si>
    <t>Adults and children</t>
  </si>
  <si>
    <t>Non-Contrib/Contrib/Voluntary</t>
  </si>
  <si>
    <t>Contributory</t>
  </si>
  <si>
    <t>Vend-tech Enterprise LLC</t>
  </si>
  <si>
    <t>VISION</t>
  </si>
  <si>
    <t>Avesis Third Party Administrators, LLC -Option 1</t>
  </si>
  <si>
    <t>Avesis Third Party Administrators, LLC - Option 2</t>
  </si>
  <si>
    <t xml:space="preserve">EyeMed Vision Care, LLC dba EyeMed </t>
  </si>
  <si>
    <t>Vision Service Plan dba VSP Vision Care -  Option 1</t>
  </si>
  <si>
    <t>Vision Service Plan dba VSP Vision Care - Option 2</t>
  </si>
  <si>
    <t>Exam Copay</t>
  </si>
  <si>
    <t>Exam Frequency</t>
  </si>
  <si>
    <t>12 Months</t>
  </si>
  <si>
    <t xml:space="preserve">Incomplete </t>
  </si>
  <si>
    <t>Materials Copay</t>
  </si>
  <si>
    <t>Response</t>
  </si>
  <si>
    <t>Lens Frequency</t>
  </si>
  <si>
    <t>Frame Frequency</t>
  </si>
  <si>
    <t>24 Months</t>
  </si>
  <si>
    <t>Contacts Frequency</t>
  </si>
  <si>
    <t>Medically Necessary Contact Lenses</t>
  </si>
  <si>
    <t>Elective (Cosmetic) Contact Lenses</t>
  </si>
  <si>
    <t>Contact Lens Fitting</t>
  </si>
  <si>
    <t>Standard Frames</t>
  </si>
  <si>
    <t>Single Vision Lenses</t>
  </si>
  <si>
    <t>Bifocal Lenses</t>
  </si>
  <si>
    <t>Trifocal Lenses</t>
  </si>
  <si>
    <t>OUT-OF-NETWORK BENEFITS</t>
  </si>
  <si>
    <t>Applied to the contact
lens</t>
  </si>
  <si>
    <t xml:space="preserve">MISC. </t>
  </si>
  <si>
    <t>Private Practice Network</t>
  </si>
  <si>
    <t>VSP Choice</t>
  </si>
  <si>
    <t>Avesis</t>
  </si>
  <si>
    <t>Insight</t>
  </si>
  <si>
    <t>VSP</t>
  </si>
  <si>
    <t>Retail Network</t>
  </si>
  <si>
    <t>Laser Correction</t>
  </si>
  <si>
    <t>Discount Available</t>
  </si>
  <si>
    <t>Min Participation Required</t>
  </si>
  <si>
    <t>Voluntary</t>
  </si>
  <si>
    <t>Benjamin F. Edwards &amp; Co.</t>
  </si>
  <si>
    <t>Fuqua Insurance Group</t>
  </si>
  <si>
    <t xml:space="preserve">       RFP #26-0045 Contract</t>
  </si>
  <si>
    <t>FLEXIBLE SPENDING ACCOUNT</t>
  </si>
  <si>
    <t>Application Software, Inc. dba ASIFlex</t>
  </si>
  <si>
    <t>Family Health America dba Empower</t>
  </si>
  <si>
    <t>Interflex Payments, LLC dba Ameriflex</t>
  </si>
  <si>
    <t>FEES</t>
  </si>
  <si>
    <t>Annual Renewal Fee</t>
  </si>
  <si>
    <t>Additional Location/EIN Setup Fee</t>
  </si>
  <si>
    <t>All</t>
  </si>
  <si>
    <t>Waived</t>
  </si>
  <si>
    <t>SERVICES</t>
  </si>
  <si>
    <t>Discrimination Testing</t>
  </si>
  <si>
    <t>Included (worksheets); Full testing avail. for fee</t>
  </si>
  <si>
    <t>Included (§125, §129, §105 (h)))</t>
  </si>
  <si>
    <t>Semi-annual self-test</t>
  </si>
  <si>
    <t>Self-service NDT website (templates + pass/fail results)</t>
  </si>
  <si>
    <t>Free Self-Service NDT (EBIA-reviewed testing)</t>
  </si>
  <si>
    <t>Plan Document</t>
  </si>
  <si>
    <t>Included (5yr amendments)</t>
  </si>
  <si>
    <t>Included (+ SPD)</t>
  </si>
  <si>
    <t>Included (SPD + Plan Doc)</t>
  </si>
  <si>
    <t>Direct Deposit</t>
  </si>
  <si>
    <t>Debit Card</t>
  </si>
  <si>
    <t>Included (EE + Dependents)</t>
  </si>
  <si>
    <t>Included + Free Replacements</t>
  </si>
  <si>
    <t>2 Free/Household ($10.00 repl)</t>
  </si>
  <si>
    <t>Included (Dep/Repl Free)</t>
  </si>
  <si>
    <t>Included (Inspira Card)</t>
  </si>
  <si>
    <t>Included (EE/Spouse/Dep 18+) Free replacements</t>
  </si>
  <si>
    <t>Enrollment Communication Materials</t>
  </si>
  <si>
    <t>Included (customized)</t>
  </si>
  <si>
    <t>Included (custom avail. for fee)</t>
  </si>
  <si>
    <t>Included + Virtual OE (webinars, kits, videos)</t>
  </si>
  <si>
    <t>Employer Website</t>
  </si>
  <si>
    <t xml:space="preserve">Included </t>
  </si>
  <si>
    <t>Included (WealthCare)</t>
  </si>
  <si>
    <t>Included (on-demand reports)</t>
  </si>
  <si>
    <t>Included (Employer Portal)</t>
  </si>
  <si>
    <t>Employee Website</t>
  </si>
  <si>
    <t>Included (pay provider online)</t>
  </si>
  <si>
    <t>Included (Participant Portal)</t>
  </si>
  <si>
    <t>Included (AFmobile®)</t>
  </si>
  <si>
    <t>Included (EMPOWER Flex)</t>
  </si>
  <si>
    <t>Included (FBA Mobile)</t>
  </si>
  <si>
    <t>Included (Inspira Mobile®)</t>
  </si>
  <si>
    <t>Included (iOS/Android)</t>
  </si>
  <si>
    <t>Customer Service</t>
  </si>
  <si>
    <t>M-F; Local Acct Mgr + Call Center</t>
  </si>
  <si>
    <t>7a-7p M-F; 9a-1p Sat (CT) live US-based, no IVR</t>
  </si>
  <si>
    <t>8a-5p M-F (CT) Local Wichita, Ks
Live receptionists, no phone tree</t>
  </si>
  <si>
    <t>8:30a-5p M-F (ET)
Live receptionists, no phone tree</t>
  </si>
  <si>
    <t>Claims &lt;2 business days 98% accuracy; 87% retention</t>
  </si>
  <si>
    <t>8a-9p M-F; 10a-2p Sat (ET)
24/7 IVR; 200+ languages</t>
  </si>
  <si>
    <t>P&amp;A Administrative Services, Inc.</t>
  </si>
  <si>
    <t>All (4 FSA types + HRA)</t>
  </si>
  <si>
    <t>All FSA types + HRA</t>
  </si>
  <si>
    <t>All (1 fee for multiple FSA types)</t>
  </si>
  <si>
    <t>All (1 fee for FSA + HRA)</t>
  </si>
  <si>
    <t>FSA + DCSA</t>
  </si>
  <si>
    <t>Included (performed by Implementation
Spec.)</t>
  </si>
  <si>
    <t xml:space="preserve">Included (self-service tool) §105, §125, §129 </t>
  </si>
  <si>
    <t>Included (§105, §125, §129)</t>
  </si>
  <si>
    <t>Included (SPD Waived)</t>
  </si>
  <si>
    <t>See Financial Commentary</t>
  </si>
  <si>
    <t>Included + MyCash</t>
  </si>
  <si>
    <t>Included (myuhc.com) Online DD administration</t>
  </si>
  <si>
    <t>Included Add'l/Replacement FREE</t>
  </si>
  <si>
    <t>2/Participant + Replacements Incl.</t>
  </si>
  <si>
    <t>Included (Stackable Card) FSA/HSA/HRA/Commuter</t>
  </si>
  <si>
    <t>Included (TASC Card) Stackable multi-purse</t>
  </si>
  <si>
    <t>No Specified</t>
  </si>
  <si>
    <t>Included + Onsite/Webinar (customizable)</t>
  </si>
  <si>
    <t>Included + OE/Benefit Fair Support</t>
  </si>
  <si>
    <t>Included + Virtual OE (Quick-Start guides, videos)</t>
  </si>
  <si>
    <t>Included + Onsite/Webinars (Welcome Kit, videos)</t>
  </si>
  <si>
    <t>Included (Initial standard brochures)</t>
  </si>
  <si>
    <t>Included (HR Connect)</t>
  </si>
  <si>
    <t>Included (Client Portal)
24/7 access</t>
  </si>
  <si>
    <t>Included (myuhc.com) For UHC health plan enrollees</t>
  </si>
  <si>
    <t>Included (My Benefits)</t>
  </si>
  <si>
    <t>Included (Surency.com/SedgwickCounty)</t>
  </si>
  <si>
    <t>Included (Participate Portal)</t>
  </si>
  <si>
    <t>Included (myuhc.com) Account info for UHC  plan enrollees</t>
  </si>
  <si>
    <t>Included  (IOS/Android) Fingerprint/Face ID</t>
  </si>
  <si>
    <t>Via myuhc.com</t>
  </si>
  <si>
    <t>7:30a-9p M-F (CT)
Live Chat; English/Spanish</t>
  </si>
  <si>
    <t>Regular business hours Top 10% call center</t>
  </si>
  <si>
    <t>Dedicated Relationship Mgr 90% auto-substantiation</t>
  </si>
  <si>
    <t>8a-5p M-F (all US time zones) 95%+ First Call Resolution</t>
  </si>
  <si>
    <t>Normal business hours: Customer Care representation</t>
  </si>
  <si>
    <t xml:space="preserve">       RFP #26-0041   Contract</t>
  </si>
  <si>
    <t>BOARD OF BIDS AND CONTRACTS AUGUST 27, 2026</t>
  </si>
  <si>
    <t xml:space="preserve">       RFP #26-0042   Contract</t>
  </si>
  <si>
    <t xml:space="preserve">       RFP #26-0043   Contract</t>
  </si>
  <si>
    <t xml:space="preserve">       RFP #26-0044   Contract</t>
  </si>
  <si>
    <t>OE: $5.00/pkt</t>
  </si>
  <si>
    <t>$10.00/QB</t>
  </si>
  <si>
    <t>$50.00/mo/carrier</t>
  </si>
  <si>
    <t>$4.00/notice</t>
  </si>
  <si>
    <t>OE: $15.00/pkg; Gov Notice: $10.00</t>
  </si>
  <si>
    <t>OE: $15.00-$39.00/pkt</t>
  </si>
  <si>
    <t>OE: $0.00-$8.00/kit</t>
  </si>
  <si>
    <t>$1,200.00/yr (optional)</t>
  </si>
  <si>
    <t>OE: $5.00/pkt; GIN: $2.50/notice</t>
  </si>
  <si>
    <t>OE: $8.00/pkg+postage; Part D:</t>
  </si>
  <si>
    <t>$50.00 | $150.00</t>
  </si>
  <si>
    <t>PLUS: $0; Non PLUS:
$10.00</t>
  </si>
  <si>
    <t>$180.00 allowance</t>
  </si>
  <si>
    <t>$60.00 Copay</t>
  </si>
  <si>
    <t>$180.00 allowance
$200.00 allowance on featured frames</t>
  </si>
  <si>
    <t>$175.00 allowance</t>
  </si>
  <si>
    <t>Standard: $25.00 Copay Custom: $50.00 Copay</t>
  </si>
  <si>
    <t>$200.00 allowance, then 20% off overage</t>
  </si>
  <si>
    <t>$160.00 allowance</t>
  </si>
  <si>
    <t>Standard: $40.00 Copay Premium: 10% off retail</t>
  </si>
  <si>
    <t>PLUS: $230.00 allowance; Non PLUS: $180.00
allowance
20% off balance over
$150.00</t>
  </si>
  <si>
    <t>$40.00 Copay</t>
  </si>
  <si>
    <t>$180.00 allowance, then 20% off overage</t>
  </si>
  <si>
    <t>Up to $210.00</t>
  </si>
  <si>
    <t>Up to $105.00</t>
  </si>
  <si>
    <t>Up to $70.00</t>
  </si>
  <si>
    <t>Up to $30.00</t>
  </si>
  <si>
    <t>Up to $50.00</t>
  </si>
  <si>
    <t>Up to $65.00</t>
  </si>
  <si>
    <t>Up to $250.00</t>
  </si>
  <si>
    <t>Up to $148.00</t>
  </si>
  <si>
    <t>Up to $25.00</t>
  </si>
  <si>
    <t>Up to $40.00</t>
  </si>
  <si>
    <t>Up to $145.00</t>
  </si>
  <si>
    <t>Up to $200.00</t>
  </si>
  <si>
    <t>Up to $90.00</t>
  </si>
  <si>
    <t>Up to $75.00</t>
  </si>
  <si>
    <t>Up to $55.00</t>
  </si>
  <si>
    <t>$195.00/hour</t>
  </si>
  <si>
    <t>Yes; $195.00/hr</t>
  </si>
  <si>
    <t>$150.00/hour</t>
  </si>
  <si>
    <t>Yes; $150.00/hr</t>
  </si>
  <si>
    <t>$800.00/case (DOT SAP)</t>
  </si>
  <si>
    <t>$350.00/hour</t>
  </si>
  <si>
    <t>Yes; $350.00/hr</t>
  </si>
  <si>
    <t>$500.00 (optional) 25% Key, 55% Avg Benefit, 25% Owner</t>
  </si>
  <si>
    <t>Option 1: $5,000.00
Option 2: $10,000.00
Option 3: $10,000.00</t>
  </si>
  <si>
    <t>Option 1: $5,000.00
Option 2: $10,000.00
Option 4: $10,000.00</t>
  </si>
  <si>
    <t>Option 1: $10,000.00    Option 2: $5,000.00</t>
  </si>
  <si>
    <t>50% to $50,000.00</t>
  </si>
  <si>
    <t>$25,000.00 increments</t>
  </si>
  <si>
    <t>&lt;20                     $50,000.00</t>
  </si>
  <si>
    <t>20-24                  $1,575,000.00</t>
  </si>
  <si>
    <t>25-29                  $4,650,000.00</t>
  </si>
  <si>
    <t>30-34                  $8,975,000.00</t>
  </si>
  <si>
    <t>35-39                  $9,225,000.00</t>
  </si>
  <si>
    <t>40-44                  $10,150,000.00</t>
  </si>
  <si>
    <t>45-49                  $11,975,000.00</t>
  </si>
  <si>
    <t>50-54                  $11,225,000.00</t>
  </si>
  <si>
    <t>55-59                  $8,525,000.00</t>
  </si>
  <si>
    <t>60-64                  $6,100,000.00</t>
  </si>
  <si>
    <t>65-69                  $3,000,000.00</t>
  </si>
  <si>
    <t>70-74                  $1,350,000.00</t>
  </si>
  <si>
    <t>SHORT TERM DISABILITY</t>
  </si>
  <si>
    <t>Metropolitan Life Insurance Company / MetLife Pet Insurance Solutions LLC dba MetLife</t>
  </si>
  <si>
    <t>Class 1 - EP - Injury</t>
  </si>
  <si>
    <t>14 days</t>
  </si>
  <si>
    <t>Class 1 - EP - Sickness</t>
  </si>
  <si>
    <t>Class 1 - Benefit Duration</t>
  </si>
  <si>
    <t>26 weeks</t>
  </si>
  <si>
    <t>24 weeks</t>
  </si>
  <si>
    <t>Pre-Ex (look-back|wait)</t>
  </si>
  <si>
    <t>12/12</t>
  </si>
  <si>
    <t>COVERED VOLUME ADJUSTMENT</t>
  </si>
  <si>
    <t>&lt;20                     $0</t>
  </si>
  <si>
    <t>75-79                  $0</t>
  </si>
  <si>
    <t>80+                    $0</t>
  </si>
  <si>
    <t>Ehlers, Inc.</t>
  </si>
  <si>
    <t>HOSPITAL INDEMNITY</t>
  </si>
  <si>
    <t>American Fidelity Assurance Company - Basic</t>
  </si>
  <si>
    <t>American Fidelity Assurance Company - Enhanced</t>
  </si>
  <si>
    <t>American Fidelity Assurance Company - Enhanced Plus</t>
  </si>
  <si>
    <t>American Heritage Life Insurance Company dba The Standard - Option 1</t>
  </si>
  <si>
    <t>American Heritage Life Insurance Company dba The Standard -  Option 2</t>
  </si>
  <si>
    <t>Hartford Life and Accident Insurance Company dba The Hartford - Option 1</t>
  </si>
  <si>
    <t>Hartford Life and Accident Insurance Company dba The Hartford - Option 2</t>
  </si>
  <si>
    <t>Metropolitan Life Insurance Company / MetLife Pet Insurance Solutions LLC dba MetLife - Low</t>
  </si>
  <si>
    <t>Metropolitan Life Insurance Company / MetLife Pet Insurance Solutions LLC dba MetLife - High</t>
  </si>
  <si>
    <t>United Healthcare Services, Inc. - Option A</t>
  </si>
  <si>
    <t>United Healthcare Services, Inc. - Option B</t>
  </si>
  <si>
    <t>Hospital Confinement Benefit</t>
  </si>
  <si>
    <t>Daily Hospital Confinement Benefit</t>
  </si>
  <si>
    <t>Maximum Number of Days</t>
  </si>
  <si>
    <t>30 days</t>
  </si>
  <si>
    <t>90 days</t>
  </si>
  <si>
    <t>15 days</t>
  </si>
  <si>
    <t>364 days</t>
  </si>
  <si>
    <t>Pre-Existing Condition</t>
  </si>
  <si>
    <t>Not included</t>
  </si>
  <si>
    <t>2 Lives</t>
  </si>
  <si>
    <t>10 Lives</t>
  </si>
  <si>
    <t>Pregnancy (Routine / Complications)</t>
  </si>
  <si>
    <t>SAAOI</t>
  </si>
  <si>
    <t>Complications Only</t>
  </si>
  <si>
    <t>ENROLLMENT COST</t>
  </si>
  <si>
    <t>4 Years</t>
  </si>
  <si>
    <t>3 Years</t>
  </si>
  <si>
    <t>5 Years</t>
  </si>
  <si>
    <t>Employee Only</t>
  </si>
  <si>
    <t>Employee + Spouse</t>
  </si>
  <si>
    <t>Employee + Child(ren)</t>
  </si>
  <si>
    <t>Employee + Family</t>
  </si>
  <si>
    <t xml:space="preserve"> CRITICAL ILLNESS</t>
  </si>
  <si>
    <t>American Heritage Life Insurance Company dba The Standard - Option 1-1</t>
  </si>
  <si>
    <t>American Heritage Life Insurance Company dba The Standard - Option 1-2</t>
  </si>
  <si>
    <t>American Heritage Life Insurance Company dba The Standard - Option 1-3</t>
  </si>
  <si>
    <t>American Heritage Life Insurance Company dba The Standard - Option 2-1</t>
  </si>
  <si>
    <t>American Heritage Life Insurance Company dba The Standard - Option 2-2</t>
  </si>
  <si>
    <t>American Heritage Life Insurance Company dba The Standard - Option 2-3</t>
  </si>
  <si>
    <t>United Healthcare Services, Inc. - Primary</t>
  </si>
  <si>
    <t>United Healthcare Services, Inc. - Alternative</t>
  </si>
  <si>
    <t>BASIC INFORMATION</t>
  </si>
  <si>
    <t>Benefit Election Amounts</t>
  </si>
  <si>
    <t>$10,000.00, $20,000.00 or $30,000.00</t>
  </si>
  <si>
    <t>$15,000.00 or $30,000.00</t>
  </si>
  <si>
    <t>Spouse Election Amounts</t>
  </si>
  <si>
    <r>
      <rPr>
        <sz val="10"/>
        <rFont val="Times New Roman"/>
        <family val="1"/>
      </rPr>
      <t>100% of employee
amount</t>
    </r>
  </si>
  <si>
    <r>
      <rPr>
        <sz val="10"/>
        <rFont val="Times New Roman"/>
        <family val="1"/>
      </rPr>
      <t>50% of employee
amount</t>
    </r>
  </si>
  <si>
    <r>
      <rPr>
        <b/>
        <sz val="10"/>
        <rFont val="Times New Roman"/>
        <family val="1"/>
      </rPr>
      <t>50% of employee
amount</t>
    </r>
  </si>
  <si>
    <t>Child(ren) Election Amounts</t>
  </si>
  <si>
    <t>25% of employee amount</t>
  </si>
  <si>
    <t>Guaranteed Issue</t>
  </si>
  <si>
    <t>Full amount</t>
  </si>
  <si>
    <t>Wellness Benefit</t>
  </si>
  <si>
    <t>Pre-Existing Conditions</t>
  </si>
  <si>
    <t>3/6</t>
  </si>
  <si>
    <t>Rate Type</t>
  </si>
  <si>
    <t>Attained Age</t>
  </si>
  <si>
    <t>Issue Age</t>
  </si>
  <si>
    <t>Attained Age at 1/1/27</t>
  </si>
  <si>
    <t>BENEFITS</t>
  </si>
  <si>
    <t>Heart Attack</t>
  </si>
  <si>
    <t>Sudden Cardiac Arrest</t>
  </si>
  <si>
    <t>Stroke</t>
  </si>
  <si>
    <r>
      <rPr>
        <sz val="10"/>
        <rFont val="Times New Roman"/>
        <family val="1"/>
      </rPr>
      <t>Without Impairment: 25%
Mild, Moderate &amp;
Severe: 100%</t>
    </r>
  </si>
  <si>
    <t>End Stage Renal Kidney Failure</t>
  </si>
  <si>
    <t>Coronary Artery Bypass Surgery/Graft</t>
  </si>
  <si>
    <r>
      <rPr>
        <sz val="10"/>
        <rFont val="Times New Roman"/>
        <family val="1"/>
      </rPr>
      <t>Minor: 10%
Major: 100%</t>
    </r>
  </si>
  <si>
    <t>Benign Brain Tumor</t>
  </si>
  <si>
    <t>Early Diagnosis: 10% Advanced Diagnosis: 100%</t>
  </si>
  <si>
    <t>Invasive Cancer</t>
  </si>
  <si>
    <t>Skin Cancer</t>
  </si>
  <si>
    <t>5% up to $250.00</t>
  </si>
  <si>
    <t>Severe Burn</t>
  </si>
  <si>
    <t xml:space="preserve">CHILDHOOD DISEASE </t>
  </si>
  <si>
    <t>Cerebral Palsy</t>
  </si>
  <si>
    <t>Cleft Lip of Cleft Palate</t>
  </si>
  <si>
    <t>Cystic Fibrosis</t>
  </si>
  <si>
    <t>Diabetes (Type 1)</t>
  </si>
  <si>
    <t>Down Syndrome</t>
  </si>
  <si>
    <t>Sickle Cell Anemia</t>
  </si>
  <si>
    <t>Spina Bifida</t>
  </si>
  <si>
    <t xml:space="preserve">FUNCTIONAL LOSS </t>
  </si>
  <si>
    <t>Coma</t>
  </si>
  <si>
    <t xml:space="preserve">INFECTIOUS DISEASE </t>
  </si>
  <si>
    <t>Bacterial Cerebrospinal Meningitis</t>
  </si>
  <si>
    <t>Diphtheria</t>
  </si>
  <si>
    <t>Encephalitis</t>
  </si>
  <si>
    <t>Legionnaire's Disease</t>
  </si>
  <si>
    <t>Malaria</t>
  </si>
  <si>
    <t>Necrotizing Fasciitis</t>
  </si>
  <si>
    <t>Osteomyelitis</t>
  </si>
  <si>
    <t>Rabies</t>
  </si>
  <si>
    <t>Tetanus</t>
  </si>
  <si>
    <t>Tuberculosis</t>
  </si>
  <si>
    <t>PROGRESSIVE DISEASE</t>
  </si>
  <si>
    <t>ALS</t>
  </si>
  <si>
    <t>Alzheimer's Disease</t>
  </si>
  <si>
    <t>Multiple Sclerosis</t>
  </si>
  <si>
    <t>Muscular Dystrophy</t>
  </si>
  <si>
    <t>Parkinson's Disease Advanced</t>
  </si>
  <si>
    <t>Systemic Lupus Erythematosus (SLE)</t>
  </si>
  <si>
    <t>MONTHLY PREMIUM - EMPLOYEE ONLY</t>
  </si>
  <si>
    <t>&lt;20</t>
  </si>
  <si>
    <t>20-24</t>
  </si>
  <si>
    <t>25-29</t>
  </si>
  <si>
    <t>30-34</t>
  </si>
  <si>
    <t>35-39</t>
  </si>
  <si>
    <t>40-44</t>
  </si>
  <si>
    <t>45-49</t>
  </si>
  <si>
    <t>50-54</t>
  </si>
  <si>
    <t>55-59</t>
  </si>
  <si>
    <t>60-64</t>
  </si>
  <si>
    <t>65-69</t>
  </si>
  <si>
    <t>70-74</t>
  </si>
  <si>
    <t>75-79</t>
  </si>
  <si>
    <t>80+</t>
  </si>
  <si>
    <t>ACCIDENT</t>
  </si>
  <si>
    <t>American Fidelity Assurance Company - Option 1</t>
  </si>
  <si>
    <t>American Fidelity Assurance Company - Option 2</t>
  </si>
  <si>
    <t>American Heritage Life Insurance Company dba The Standard - Option 2</t>
  </si>
  <si>
    <t>Metropolitan Life Insurance Company / MetLife Pet Insurance Solutions LLC dba MetLife - Option 1</t>
  </si>
  <si>
    <t>Metropolitan Life Insurance Company / MetLife Pet Insurance Solutions LLC dba MetLife - Option 2</t>
  </si>
  <si>
    <t>United Healthcare Services, Inc. - Option 1</t>
  </si>
  <si>
    <t>United Healthcare Services, Inc. - Option 2</t>
  </si>
  <si>
    <t>Product Type</t>
  </si>
  <si>
    <t>24 hr</t>
  </si>
  <si>
    <t>Off-the-Job</t>
  </si>
  <si>
    <t>Emergency Room Services</t>
  </si>
  <si>
    <t>$75.00 – $150.00</t>
  </si>
  <si>
    <t>$100.00 – $200.00</t>
  </si>
  <si>
    <t>Ambulance (Ground ǀ Air)</t>
  </si>
  <si>
    <t>$500.00 | $1,500.00</t>
  </si>
  <si>
    <t>$200.00 | $1,000.00</t>
  </si>
  <si>
    <t>$300.00 | $1,500.00</t>
  </si>
  <si>
    <t>$1,000.00 | $2,000.00</t>
  </si>
  <si>
    <t>$1,250.00 | $2,500.00</t>
  </si>
  <si>
    <t>$300.00 | $1,000.00</t>
  </si>
  <si>
    <t>$400.00 | $1,250.00</t>
  </si>
  <si>
    <t>Hospital Admission</t>
  </si>
  <si>
    <t>INJURIES</t>
  </si>
  <si>
    <t>Fractures - Open &amp; Closed Reduction</t>
  </si>
  <si>
    <t>Up to $3,000.00</t>
  </si>
  <si>
    <t>Up to $4,000.00</t>
  </si>
  <si>
    <t>Up to $12,000.00</t>
  </si>
  <si>
    <t>Up to $18,000.00</t>
  </si>
  <si>
    <t>Up to $10,000.00</t>
  </si>
  <si>
    <t>Up to $8,000.00</t>
  </si>
  <si>
    <t>Dislocations - Open &amp; Closed Reduction</t>
  </si>
  <si>
    <t>Lacerations</t>
  </si>
  <si>
    <t>$25.00 - $400.00</t>
  </si>
  <si>
    <t>$50.00 - $500.00</t>
  </si>
  <si>
    <t>$100.00 - $500.00</t>
  </si>
  <si>
    <t>$150.00 - $750.00</t>
  </si>
  <si>
    <t>$50.00 - $1,000.00</t>
  </si>
  <si>
    <t>$75.00 - $1,500.00</t>
  </si>
  <si>
    <t>$50.00 – $400.00</t>
  </si>
  <si>
    <t>$75.00 – $700.00</t>
  </si>
  <si>
    <t>AD&amp;D CATASTROPHIC LOSS</t>
  </si>
  <si>
    <t>Employee - Accidental Death | Common Carrier</t>
  </si>
  <si>
    <t>$20,000.00 | $50,000.00</t>
  </si>
  <si>
    <t>$40,000.00 | $100,000.00</t>
  </si>
  <si>
    <t>$40,000.00 | $100,00.000</t>
  </si>
  <si>
    <t>$60,000.00 | $150,000.00</t>
  </si>
  <si>
    <t>$80,000.00 | $240,000.00</t>
  </si>
  <si>
    <t>$100,000.00 | $300,000.00</t>
  </si>
  <si>
    <t>$25,000.00 | $75,000.00</t>
  </si>
  <si>
    <t>$50,000.00 | $150,000.00</t>
  </si>
  <si>
    <t>$25,000.00 | $50,000.00</t>
  </si>
  <si>
    <t>$50,000.00 | $100,000.00</t>
  </si>
  <si>
    <t>Spouse - Accidental Death | Common Carrier</t>
  </si>
  <si>
    <t>$40,000.00 | $120,000.00</t>
  </si>
  <si>
    <t>$12,500.00 | $37,500.00</t>
  </si>
  <si>
    <t>Child - Accidental Death | Common Carrier</t>
  </si>
  <si>
    <t>$10,000.00 | $25,000.00</t>
  </si>
  <si>
    <t>$20,000.00 | $60,000.00</t>
  </si>
  <si>
    <t>$5,000.0 | $15,000.00</t>
  </si>
  <si>
    <t>$10,000.00 | $30,000.00</t>
  </si>
  <si>
    <t>$12,500.00 | $25,000.00</t>
  </si>
  <si>
    <t>ENROLLMENT &amp; COST</t>
  </si>
  <si>
    <t>CANCER</t>
  </si>
  <si>
    <t xml:space="preserve">Metropolitan Life Insurance Company / MetLife Pet Insurance Solutions LLC dba MetLife </t>
  </si>
  <si>
    <t>Pre-Existing Condition Limitation</t>
  </si>
  <si>
    <t>3|6</t>
  </si>
  <si>
    <t>Wellness Benefit Amount</t>
  </si>
  <si>
    <t xml:space="preserve"> </t>
  </si>
  <si>
    <t>PLAN UNDERWRITING OFFERS</t>
  </si>
  <si>
    <t>Benefit Amount</t>
  </si>
  <si>
    <t>Guarantee Issue Amount (Employee)</t>
  </si>
  <si>
    <t>Guarantee Issue Amount (Spouse)</t>
  </si>
  <si>
    <t>50% of Employee Benefit</t>
  </si>
  <si>
    <t>Guarantee Issue Amount (Children)</t>
  </si>
  <si>
    <t>PLAN BENEFITS</t>
  </si>
  <si>
    <t>Initial Care</t>
  </si>
  <si>
    <t>Initial Benefit</t>
  </si>
  <si>
    <t>Non-Invasive Cancer</t>
  </si>
  <si>
    <t>MONTHLY RATES</t>
  </si>
  <si>
    <t>Monthly Age Banded Rates EE Only $15,000.00</t>
  </si>
  <si>
    <t>19-24</t>
  </si>
  <si>
    <t>75+</t>
  </si>
  <si>
    <t>Monthly Age Banded Rates EE + Spouse  $15,000.00</t>
  </si>
  <si>
    <t>Monthly Age Banded Rates EE + Children $15,000.00</t>
  </si>
  <si>
    <t>Monthly Age Banded Rates EE + Spouse + Children $15,000.00</t>
  </si>
  <si>
    <t>3 years</t>
  </si>
  <si>
    <t>5% Minimum Participation Waived if Preferred Enrollment Method</t>
  </si>
  <si>
    <t>Commission</t>
  </si>
  <si>
    <r>
      <t xml:space="preserve">         </t>
    </r>
    <r>
      <rPr>
        <b/>
        <u/>
        <sz val="11"/>
        <color theme="1"/>
        <rFont val="Times New Roman"/>
        <family val="1"/>
      </rPr>
      <t>FUNDING -- HUMAN RESOURCES</t>
    </r>
  </si>
  <si>
    <t xml:space="preserve">         (Request sent to 160 vendors)</t>
  </si>
  <si>
    <t xml:space="preserve">         RFP #26-0047   Contract</t>
  </si>
  <si>
    <r>
      <t xml:space="preserve">          </t>
    </r>
    <r>
      <rPr>
        <b/>
        <u/>
        <sz val="11"/>
        <color theme="1"/>
        <rFont val="Times New Roman"/>
        <family val="1"/>
      </rPr>
      <t>FUNDING -- HUMAN RESOURCES</t>
    </r>
  </si>
  <si>
    <t xml:space="preserve">          (Request sent to 160 vendors)</t>
  </si>
  <si>
    <t xml:space="preserve">          RFP #26-0047   Contract</t>
  </si>
  <si>
    <r>
      <t xml:space="preserve">         </t>
    </r>
    <r>
      <rPr>
        <b/>
        <u/>
        <sz val="11"/>
        <rFont val="Times New Roman"/>
        <family val="1"/>
      </rPr>
      <t>FUNDING -- HUMAN RESOURCES</t>
    </r>
  </si>
  <si>
    <t>Motorola Solutions, Inc.</t>
  </si>
  <si>
    <t>Category Description</t>
  </si>
  <si>
    <t>Cost</t>
  </si>
  <si>
    <t>Maintenance, Cybersecurity Services &amp; SUA2</t>
  </si>
  <si>
    <t>Year 1 (Warranty Included)</t>
  </si>
  <si>
    <t>Year 2</t>
  </si>
  <si>
    <t>Year 3</t>
  </si>
  <si>
    <t>Year 4</t>
  </si>
  <si>
    <t>Year 5</t>
  </si>
  <si>
    <t xml:space="preserve">Year 7 </t>
  </si>
  <si>
    <t>Year 8</t>
  </si>
  <si>
    <t>Eventide Maintenance</t>
  </si>
  <si>
    <t xml:space="preserve">  </t>
  </si>
  <si>
    <t>Value-Add: Sedgwick County Subscriber Incentive</t>
  </si>
  <si>
    <t>GRAND TOTAL</t>
  </si>
  <si>
    <t>1.  CMS-1PC (SCRUB SEAL OIL) -- PUBLIC WORKS</t>
  </si>
  <si>
    <t>Contract</t>
  </si>
  <si>
    <t>Ergon Asphalt &amp; Emulsions</t>
  </si>
  <si>
    <t>Quantity</t>
  </si>
  <si>
    <t>Unit of Measure</t>
  </si>
  <si>
    <t>Price Per Gallon</t>
  </si>
  <si>
    <t>Total</t>
  </si>
  <si>
    <t>Terms for Minimum Freight</t>
  </si>
  <si>
    <t>Terms for Demurrage</t>
  </si>
  <si>
    <t>Gallons</t>
  </si>
  <si>
    <t>TBD based on volume ordered</t>
  </si>
  <si>
    <t>$685.44 per load when order quantity is below 24 tons</t>
  </si>
  <si>
    <t>$100.00 per hour after 120 minutes idle time</t>
  </si>
  <si>
    <t xml:space="preserve">Price per gallon FOB Distribution Facility: </t>
  </si>
  <si>
    <t>Delivery Date:</t>
  </si>
  <si>
    <t>As ordered</t>
  </si>
  <si>
    <t>Calvin Opp Concrete, Inc.</t>
  </si>
  <si>
    <t>Cutler Repaving, Inc.</t>
  </si>
  <si>
    <t>Vance Brothers</t>
  </si>
  <si>
    <t xml:space="preserve">3.  RADIO SYSTEM MODERNIZATION -- EMERGENCY COMMUNICATIONS </t>
  </si>
  <si>
    <t>1. Virtualized Prime &amp; Geo-Redundant Prime sites with 10 Simulcast Remote Sites (15 FDMA Ch. Ea.) Edge Availibility Server Equipment and Implementation Services</t>
  </si>
  <si>
    <t>2. CommandCentral AXS Dispatch Consoles (26 Main, 14 Back-Up) Equpment and Implementation Services</t>
  </si>
  <si>
    <t>3. Microwave System Replacement Equipment and Implementation Services</t>
  </si>
  <si>
    <t>4. Kansas - NASPO Contract discount</t>
  </si>
  <si>
    <t>5. Vesta to ASTRO Migration Partnership discount valid through 9/18/2026</t>
  </si>
  <si>
    <t>Year 6</t>
  </si>
  <si>
    <t>Fee Based on # Enrolled</t>
  </si>
  <si>
    <t xml:space="preserve">   ◦ Ded applies to</t>
  </si>
  <si>
    <t xml:space="preserve">  ◦ Preventive applies to Max</t>
  </si>
  <si>
    <t xml:space="preserve">  ◦ Frequency of Exams/Cleanings</t>
  </si>
  <si>
    <t>Custom Branding &amp; Communication Materials</t>
  </si>
  <si>
    <t>Wellness &amp; Wellbeing Services</t>
  </si>
  <si>
    <t>Consultation, Assessment, Treatment</t>
  </si>
  <si>
    <t>Continued Monitoring of Treatment &amp; Case</t>
  </si>
  <si>
    <t>Additional Mgmt Training Hours/Seminars</t>
  </si>
  <si>
    <t>Purchase Mgmt Training on Stand-Alone Basis</t>
  </si>
  <si>
    <t>Purchase Critical Incident on Stand-Alone Basis</t>
  </si>
  <si>
    <t xml:space="preserve">     HUMAN RESOURCES</t>
  </si>
  <si>
    <t>Number of Locations/EINs Included</t>
  </si>
  <si>
    <t>Number of Plans Included</t>
  </si>
  <si>
    <t xml:space="preserve"> LIFE, ACCIDENTAL DEATH AND DISMEMBERMENT, AND DEPENDENT LIFE </t>
  </si>
  <si>
    <t>HEADCOUNT, VOLUME &amp; COST PER $1,000.00</t>
  </si>
  <si>
    <t>20-24                  $250,316.00</t>
  </si>
  <si>
    <t>CONTRACT</t>
  </si>
  <si>
    <t>BENEFIT INFORMATION</t>
  </si>
  <si>
    <t>COVERED ILLNESS</t>
  </si>
  <si>
    <t>Major Organ Transplant Failure</t>
  </si>
  <si>
    <t>Non-Invasive Threatening Cancer</t>
  </si>
  <si>
    <t>Loss of: Ability to Speak, Hearing, Sight</t>
  </si>
  <si>
    <t>Paralysis of 2 or More Limbs</t>
  </si>
  <si>
    <t>25-29                  $677,043.00</t>
  </si>
  <si>
    <t>30-34                  $754,228.00</t>
  </si>
  <si>
    <t>35-39                  $1,149,194.00</t>
  </si>
  <si>
    <t>40-44                  $803,330.00</t>
  </si>
  <si>
    <t xml:space="preserve">45-49                  $834,403.00 </t>
  </si>
  <si>
    <t>50-54                  $1,207,537.00</t>
  </si>
  <si>
    <t>55-59                  $765,263.00</t>
  </si>
  <si>
    <t>60-64                  $440,315.00</t>
  </si>
  <si>
    <t>65-69                  $85,884.00</t>
  </si>
  <si>
    <t>70-74                  $49,109.00</t>
  </si>
  <si>
    <t>Rate Guarantee based on Age Band</t>
  </si>
  <si>
    <r>
      <t xml:space="preserve">        </t>
    </r>
    <r>
      <rPr>
        <b/>
        <u/>
        <sz val="11"/>
        <rFont val="Times New Roman"/>
        <family val="1"/>
      </rPr>
      <t>FUNDING -- PUBLIC WORKS</t>
    </r>
  </si>
  <si>
    <t xml:space="preserve">        (Request sent to 38 vendors)</t>
  </si>
  <si>
    <t xml:space="preserve">        RFB #26-0075</t>
  </si>
  <si>
    <t>ITEMS REQUIRING BOCC APPROVAL</t>
  </si>
  <si>
    <t>2.  PUBLIC ELEVATOR UPGRADES IN MAIN COURTHOUSE -- PROJECT SERVICES</t>
  </si>
  <si>
    <t>4.  EMPLOYEE ANCILLARY BENEFITS - COBRA ADMINISTRATION -- HUMAN RESOURCES</t>
  </si>
  <si>
    <t>5.  EMPLOYEE ANCILLARY BENEFITS - DENTAL ADMINISTRATION -- HUMAN RESOURCES</t>
  </si>
  <si>
    <t>6.  EMPLOYEE ANCILLARY BENEFITS - VISION ADMINISTRATION -- HUMAN RESOURCES</t>
  </si>
  <si>
    <t>7.  EMPLOYEE ANCILLARY BENEFITS - EAP PROGRAM -- HUMAN RESOURCES</t>
  </si>
  <si>
    <t xml:space="preserve">8.  EMPLOYEE ANCILLARY BENEFITS - FLEXIBLE SPENDING ACCOUNT / HEALTH REIMBURSEMENT ACCOUNT ADMINISTRATION -- </t>
  </si>
  <si>
    <t>(14 Items)</t>
  </si>
  <si>
    <t xml:space="preserve">40% discount on APX N-Series Portables &amp; APX Mobile Radios                                                                          1 year free of SmartConnect with any purchased radio                                                                            1 year free of SmartProgramming with any purchased radio                                                                        1 year free of RadioCentral with any purchased radio                                                                         Valid starting at quantity 1 through March 19, 2027   </t>
  </si>
  <si>
    <t xml:space="preserve">9.  EMPLOYEE ANCILLARY BENEFITS - LIFE, ACCIDENTAL DEATH AND DISMEMBERMENT, AND DEPENDENT LIFE -- HUMAN </t>
  </si>
  <si>
    <t xml:space="preserve">     RESOURCES</t>
  </si>
  <si>
    <r>
      <t xml:space="preserve">       </t>
    </r>
    <r>
      <rPr>
        <b/>
        <u/>
        <sz val="11"/>
        <color theme="1"/>
        <rFont val="Times New Roman"/>
        <family val="1"/>
      </rPr>
      <t>FUNDING -- EMERGENCY COMMUNICATIONS</t>
    </r>
  </si>
  <si>
    <t xml:space="preserve">       (NASPO ValuePoint Master Agreement No. 00318)</t>
  </si>
  <si>
    <t xml:space="preserve">       #26-2061   Contract</t>
  </si>
  <si>
    <t xml:space="preserve">       HUMAN RESOURCES</t>
  </si>
  <si>
    <t xml:space="preserve">10.  EMPLOYEE ANCILLARY BENEFITS - WORKSITE BENEFITS (SHORT TERM DISABILITY) -- </t>
  </si>
  <si>
    <t>11.  EMPLOYEE ANCILLARY BENEFITS - WORKSITE BENEFITS (HOSPITAL INDEMNITY)-- HUMAN RESOURCES</t>
  </si>
  <si>
    <t>12.  EMPLOYEE ANCILLARY BENEFITS - WORKSITE BENEFITS (CRITICAL ILLNESS)-- HUMAN RESOURCES</t>
  </si>
  <si>
    <t>13.  EMPLOYEE ANCILLARY BENEFITS - WORKSITE BENEFITS (ACCIDENT) -- HUMAN RESOURCES</t>
  </si>
  <si>
    <t>14.  EMPLOYEE ANCILLARY BENEFITS - WORKSITE BENEFITS (CANCER)-- HUMAN RESOURCES</t>
  </si>
  <si>
    <t>BOCC APPROVAL SEPTEMBER 2, 2026</t>
  </si>
  <si>
    <t>*Securian Financial-Low</t>
  </si>
  <si>
    <t>*Securian Financial-High</t>
  </si>
  <si>
    <t>ICU Hospital Confinement Benefit</t>
  </si>
  <si>
    <t>Daily ICU Hospital Confinement Benefit</t>
  </si>
  <si>
    <t>Guarantee Issue</t>
  </si>
  <si>
    <t>HAS Compatible</t>
  </si>
  <si>
    <t>* Securian Financial</t>
  </si>
  <si>
    <t>50% of employee
amount</t>
  </si>
  <si>
    <t>Attained</t>
  </si>
  <si>
    <t>$15,000.00     $30,000.00</t>
  </si>
  <si>
    <t xml:space="preserve"> $2.74             $4.88</t>
  </si>
  <si>
    <t>$2.74             $4.88</t>
  </si>
  <si>
    <t xml:space="preserve"> $4.01             $6.98</t>
  </si>
  <si>
    <t xml:space="preserve">  $5.94             $10.13</t>
  </si>
  <si>
    <t xml:space="preserve">  $8.32              $14.34</t>
  </si>
  <si>
    <t xml:space="preserve"> $10.96            $20.16</t>
  </si>
  <si>
    <t xml:space="preserve">  $15.18            $29.38</t>
  </si>
  <si>
    <t xml:space="preserve">  $22.23            $43.85</t>
  </si>
  <si>
    <t xml:space="preserve"> $30.94            $61.35</t>
  </si>
  <si>
    <t xml:space="preserve"> $44.39            $88.27</t>
  </si>
  <si>
    <t xml:space="preserve">  $60.36            $120.20</t>
  </si>
  <si>
    <t xml:space="preserve">  $80.44             $160.37</t>
  </si>
  <si>
    <t xml:space="preserve">   $101.86           $203.20</t>
  </si>
  <si>
    <t xml:space="preserve">*Securian Financial - Low </t>
  </si>
  <si>
    <t>*Securian Financial - High</t>
  </si>
  <si>
    <t>Hospital Confinement</t>
  </si>
  <si>
    <t>Knee Cartilage</t>
  </si>
  <si>
    <t>Up to $750.00</t>
  </si>
  <si>
    <t>Up to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</si>
</sst>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4" formatCode="_(&quot;$&quot;* #,##0.00_);_(&quot;$&quot;* \(#,##0.00\);_(&quot;$&quot;* &quot;-&quot;??_);_(@_)"/>
    <numFmt numFmtId="164" formatCode="&quot;$&quot;#,##0.00"/>
    <numFmt numFmtId="165" formatCode="\$#,##0"/>
    <numFmt numFmtId="166" formatCode="\$0"/>
    <numFmt numFmtId="167" formatCode="&quot;$&quot;#,##0.0000_);[Red]\(&quot;$&quot;#,##0.0000\)"/>
    <numFmt numFmtId="168" formatCode="\$0.00"/>
    <numFmt numFmtId="169" formatCode="\$#,##0.00"/>
    <numFmt numFmtId="170" formatCode="[$-F800]dddd\,\ mmmm\ dd\,\ yyyy"/>
    <numFmt numFmtId="171" formatCode="&quot;$&quot;#,##0"/>
  </numFmts>
  <fonts count="35"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1"/>
      <color rgb="FF002B49"/>
      <name val="Times New Roman"/>
      <family val="1"/>
    </font>
    <font>
      <b/>
      <sz val="11"/>
      <color rgb="FF006FC0"/>
      <name val="Times New Roman"/>
      <family val="1"/>
    </font>
    <font>
      <sz val="12"/>
      <name val="Times New Roman"/>
      <family val="1"/>
    </font>
    <font>
      <b/>
      <sz val="10"/>
      <name val="Times New Roman"/>
      <family val="1"/>
    </font>
    <font>
      <sz val="10"/>
      <name val="Times New Roman"/>
      <family val="1"/>
    </font>
    <font>
      <b/>
      <sz val="6.5"/>
      <color rgb="FF000000"/>
      <name val="Calibri"/>
      <family val="2"/>
    </font>
    <font>
      <b/>
      <sz val="6.5"/>
      <name val="Calibri"/>
      <family val="2"/>
    </font>
    <font>
      <sz val="10"/>
      <color theme="1"/>
      <name val="Times New Roman"/>
      <family val="1"/>
    </font>
    <font>
      <b/>
      <sz val="10"/>
      <color theme="1"/>
      <name val="Times New Roman"/>
      <family val="1"/>
    </font>
    <font>
      <sz val="10"/>
      <color rgb="FF000000"/>
      <name val="Times New Roman"/>
      <family val="1"/>
    </font>
    <font>
      <sz val="12"/>
      <color theme="1"/>
      <name val="Times New Roman"/>
      <family val="1"/>
    </font>
    <font>
      <b/>
      <sz val="12"/>
      <name val="Times New Roman"/>
      <family val="1"/>
    </font>
    <font>
      <sz val="12"/>
      <color rgb="FF000000"/>
      <name val="Times New Roman"/>
      <family val="1"/>
    </font>
    <font>
      <b/>
      <sz val="12"/>
      <color rgb="FF000000"/>
      <name val="Times New Roman"/>
      <family val="1"/>
    </font>
    <font>
      <b/>
      <sz val="11"/>
      <color theme="1"/>
      <name val="Calibri"/>
      <family val="2"/>
      <scheme val="minor"/>
    </font>
    <font>
      <b/>
      <sz val="12"/>
      <color theme="1"/>
      <name val="Times New Roman"/>
      <family val="1"/>
    </font>
    <font>
      <b/>
      <sz val="10"/>
      <color rgb="FF000000"/>
      <name val="Times New Roman"/>
      <family val="1"/>
    </font>
    <font>
      <b/>
      <u/>
      <sz val="11"/>
      <name val="Times New Roman"/>
      <family val="1"/>
    </font>
    <font>
      <sz val="10"/>
      <name val="Arial"/>
      <family val="2"/>
    </font>
    <font>
      <b/>
      <sz val="16"/>
      <name val="Times New Roman"/>
      <family val="1"/>
    </font>
    <font>
      <sz val="16"/>
      <color theme="1"/>
      <name val="Times New Roman"/>
      <family val="1"/>
    </font>
    <font>
      <b/>
      <sz val="11"/>
      <color rgb="FFED0000"/>
      <name val="Times New Roman"/>
      <family val="1"/>
    </font>
    <font>
      <sz val="11"/>
      <color theme="1"/>
      <name val="Calibri"/>
      <family val="2"/>
      <scheme val="minor"/>
    </font>
    <font>
      <b/>
      <sz val="10"/>
      <color rgb="FF9933FF"/>
      <name val="Times New Roman"/>
      <family val="1"/>
    </font>
    <font>
      <sz val="10"/>
      <color rgb="FF9933FF"/>
      <name val="Times New Roman"/>
      <family val="1"/>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tint="-0.14999847407452621"/>
        <bgColor indexed="64"/>
      </patternFill>
    </fill>
    <fill>
      <patternFill patternType="lightGray">
        <bgColor theme="0" tint="-0.14999847407452621"/>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right style="thin">
        <color indexed="64"/>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right style="thin">
        <color indexed="64"/>
      </right>
      <top style="thin">
        <color rgb="FFE7E6E6"/>
      </top>
      <bottom style="thin">
        <color indexed="64"/>
      </bottom>
      <diagonal/>
    </border>
    <border>
      <left/>
      <right/>
      <top style="thin">
        <color rgb="FF000000"/>
      </top>
      <bottom style="thin">
        <color rgb="FFE7E6E6"/>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right/>
      <top style="thin">
        <color rgb="FFE7E6E6"/>
      </top>
      <bottom style="thin">
        <color rgb="FF000000"/>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
      <left/>
      <right/>
      <top/>
      <bottom style="thin">
        <color rgb="FFE7E6E6"/>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rgb="FFE7E6E6"/>
      </bottom>
      <diagonal/>
    </border>
    <border>
      <left style="thin">
        <color indexed="64"/>
      </left>
      <right/>
      <top style="thin">
        <color rgb="FFE7E6E6"/>
      </top>
      <bottom/>
      <diagonal/>
    </border>
    <border>
      <left style="thin">
        <color indexed="64"/>
      </left>
      <right/>
      <top/>
      <bottom style="thin">
        <color rgb="FFE7E6E6"/>
      </bottom>
      <diagonal/>
    </border>
    <border>
      <left/>
      <right style="thin">
        <color indexed="64"/>
      </right>
      <top style="thin">
        <color rgb="FFE7E6E6"/>
      </top>
      <bottom/>
      <diagonal/>
    </border>
    <border>
      <left style="thin">
        <color indexed="64"/>
      </left>
      <right style="thin">
        <color rgb="FF000000"/>
      </right>
      <top style="thin">
        <color indexed="64"/>
      </top>
      <bottom style="thin">
        <color rgb="FFE7E6E6"/>
      </bottom>
      <diagonal/>
    </border>
    <border>
      <left style="thin">
        <color indexed="64"/>
      </left>
      <right style="thin">
        <color indexed="64"/>
      </right>
      <top style="thin">
        <color indexed="64"/>
      </top>
      <bottom style="thin">
        <color theme="2"/>
      </bottom>
      <diagonal/>
    </border>
    <border>
      <left style="thin">
        <color indexed="64"/>
      </left>
      <right style="thin">
        <color indexed="64"/>
      </right>
      <top style="thin">
        <color theme="2"/>
      </top>
      <bottom style="thin">
        <color theme="2"/>
      </bottom>
      <diagonal/>
    </border>
    <border>
      <left style="thin">
        <color indexed="64"/>
      </left>
      <right style="thin">
        <color indexed="64"/>
      </right>
      <top style="thin">
        <color theme="2"/>
      </top>
      <bottom style="thin">
        <color indexed="64"/>
      </bottom>
      <diagonal/>
    </border>
    <border>
      <left style="thin">
        <color indexed="64"/>
      </left>
      <right style="thin">
        <color indexed="64"/>
      </right>
      <top/>
      <bottom style="thin">
        <color theme="2"/>
      </bottom>
      <diagonal/>
    </border>
    <border>
      <left style="thin">
        <color indexed="64"/>
      </left>
      <right style="thin">
        <color indexed="64"/>
      </right>
      <top style="thin">
        <color theme="2"/>
      </top>
      <bottom/>
      <diagonal/>
    </border>
  </borders>
  <cellStyleXfs count="4">
    <xf numFmtId="0" fontId="0" fillId="0" borderId="0"/>
    <xf numFmtId="0" fontId="1" fillId="0" borderId="0"/>
    <xf numFmtId="44" fontId="28" fillId="0" borderId="0" applyFont="0" applyFill="0" applyBorder="0" applyAlignment="0" applyProtection="0"/>
    <xf numFmtId="44" fontId="32" fillId="0" borderId="0" applyFont="0" applyFill="0" applyBorder="0" applyAlignment="0" applyProtection="0"/>
  </cellStyleXfs>
  <cellXfs count="645">
    <xf numFmtId="0" fontId="0" fillId="0" borderId="0" xfId="0"/>
    <xf numFmtId="0" fontId="2" fillId="0" borderId="0" xfId="1" applyFont="1"/>
    <xf numFmtId="0" fontId="3" fillId="0" borderId="0" xfId="1" applyFont="1"/>
    <xf numFmtId="0" fontId="3" fillId="2" borderId="1" xfId="1" applyFont="1" applyFill="1" applyBorder="1"/>
    <xf numFmtId="0" fontId="3" fillId="0" borderId="2" xfId="1" applyFont="1" applyBorder="1" applyAlignment="1">
      <alignment horizontal="left" vertical="center"/>
    </xf>
    <xf numFmtId="0" fontId="3" fillId="3" borderId="2" xfId="1" applyFont="1" applyFill="1" applyBorder="1" applyAlignment="1">
      <alignment horizontal="center" vertical="center" wrapText="1"/>
    </xf>
    <xf numFmtId="0" fontId="3" fillId="0" borderId="0" xfId="1" applyFont="1" applyAlignment="1">
      <alignment vertical="center"/>
    </xf>
    <xf numFmtId="0" fontId="3" fillId="2" borderId="2" xfId="1" applyFont="1" applyFill="1" applyBorder="1" applyAlignment="1">
      <alignment horizontal="left" vertical="center" wrapText="1"/>
    </xf>
    <xf numFmtId="164" fontId="3" fillId="2" borderId="2" xfId="1" applyNumberFormat="1" applyFont="1" applyFill="1" applyBorder="1" applyAlignment="1">
      <alignment horizontal="center" vertical="center"/>
    </xf>
    <xf numFmtId="3" fontId="3" fillId="2" borderId="2" xfId="1" applyNumberFormat="1" applyFont="1" applyFill="1" applyBorder="1" applyAlignment="1">
      <alignment horizontal="center" vertical="center"/>
    </xf>
    <xf numFmtId="0" fontId="3" fillId="2" borderId="2" xfId="1" applyFont="1" applyFill="1" applyBorder="1" applyAlignment="1">
      <alignment vertical="center"/>
    </xf>
    <xf numFmtId="0" fontId="5" fillId="4" borderId="3" xfId="0" applyFont="1" applyFill="1" applyBorder="1" applyAlignment="1">
      <alignment vertical="center" wrapText="1"/>
    </xf>
    <xf numFmtId="0" fontId="3" fillId="0" borderId="3" xfId="1" applyFont="1" applyBorder="1" applyAlignment="1">
      <alignment horizontal="center" vertical="center"/>
    </xf>
    <xf numFmtId="0" fontId="3" fillId="3" borderId="4" xfId="1" applyFont="1" applyFill="1" applyBorder="1" applyAlignment="1">
      <alignment horizontal="center" vertical="center" wrapText="1"/>
    </xf>
    <xf numFmtId="0" fontId="3" fillId="0" borderId="5" xfId="1" applyFont="1" applyBorder="1" applyAlignment="1">
      <alignment vertical="center"/>
    </xf>
    <xf numFmtId="0" fontId="3" fillId="0" borderId="0" xfId="1" applyFont="1" applyAlignment="1">
      <alignment horizontal="center" vertical="center"/>
    </xf>
    <xf numFmtId="0" fontId="2" fillId="3" borderId="2" xfId="1" applyFont="1" applyFill="1" applyBorder="1" applyAlignment="1">
      <alignment horizontal="center" vertical="center" wrapText="1"/>
    </xf>
    <xf numFmtId="164" fontId="2" fillId="2" borderId="2" xfId="1" applyNumberFormat="1" applyFont="1" applyFill="1" applyBorder="1" applyAlignment="1">
      <alignment horizontal="center" vertical="center"/>
    </xf>
    <xf numFmtId="3" fontId="2" fillId="2" borderId="2" xfId="1" applyNumberFormat="1" applyFont="1" applyFill="1" applyBorder="1" applyAlignment="1">
      <alignment horizontal="center" vertical="center"/>
    </xf>
    <xf numFmtId="0" fontId="6"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0" xfId="0" applyFont="1" applyAlignment="1">
      <alignment vertical="center"/>
    </xf>
    <xf numFmtId="0" fontId="2"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2" fillId="5" borderId="5" xfId="0" applyFont="1" applyFill="1" applyBorder="1" applyAlignment="1">
      <alignment horizontal="left" vertical="center"/>
    </xf>
    <xf numFmtId="0" fontId="3" fillId="5" borderId="0" xfId="0" applyFont="1" applyFill="1" applyAlignment="1">
      <alignment horizontal="center" vertical="center" wrapText="1"/>
    </xf>
    <xf numFmtId="0" fontId="3" fillId="5" borderId="0" xfId="0" applyFont="1" applyFill="1" applyAlignment="1">
      <alignment vertical="center"/>
    </xf>
    <xf numFmtId="0" fontId="7" fillId="0" borderId="8" xfId="0" applyFont="1" applyBorder="1" applyAlignment="1">
      <alignment horizontal="left" vertical="top" wrapText="1"/>
    </xf>
    <xf numFmtId="165" fontId="5" fillId="0" borderId="0" xfId="0" applyNumberFormat="1" applyFont="1" applyAlignment="1">
      <alignment horizontal="center" vertical="center" shrinkToFi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7" fillId="0" borderId="9" xfId="0" applyFont="1" applyBorder="1" applyAlignment="1">
      <alignment horizontal="left" vertical="center" wrapText="1"/>
    </xf>
    <xf numFmtId="0" fontId="2" fillId="0" borderId="9"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0" borderId="9" xfId="0" applyFont="1" applyBorder="1" applyAlignment="1">
      <alignment horizontal="center" vertical="center" wrapText="1"/>
    </xf>
    <xf numFmtId="0" fontId="7" fillId="0" borderId="9" xfId="0" applyFont="1" applyBorder="1" applyAlignment="1">
      <alignment horizontal="center" vertical="center" wrapText="1"/>
    </xf>
    <xf numFmtId="0" fontId="3" fillId="0" borderId="0" xfId="0" applyFont="1" applyAlignment="1">
      <alignment horizontal="center" vertical="center" wrapText="1"/>
    </xf>
    <xf numFmtId="0" fontId="9"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6"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wrapText="1"/>
    </xf>
    <xf numFmtId="0" fontId="3" fillId="6" borderId="13" xfId="0" applyFont="1" applyFill="1" applyBorder="1" applyAlignment="1">
      <alignment horizontal="center" vertical="center" wrapText="1"/>
    </xf>
    <xf numFmtId="0" fontId="7" fillId="0" borderId="14" xfId="0" applyFont="1" applyBorder="1" applyAlignment="1">
      <alignment horizontal="left" vertical="top" wrapText="1"/>
    </xf>
    <xf numFmtId="0" fontId="9"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6" borderId="5"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10" fillId="5" borderId="2" xfId="0" applyFont="1" applyFill="1" applyBorder="1" applyAlignment="1">
      <alignment vertical="center" wrapText="1"/>
    </xf>
    <xf numFmtId="0" fontId="2" fillId="5" borderId="0" xfId="0" applyFont="1" applyFill="1" applyAlignment="1">
      <alignment horizontal="center" vertical="center"/>
    </xf>
    <xf numFmtId="0" fontId="7" fillId="0" borderId="8" xfId="0" applyFont="1" applyBorder="1" applyAlignment="1">
      <alignment horizontal="left" vertical="center" wrapText="1"/>
    </xf>
    <xf numFmtId="0" fontId="9"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center" vertical="center" wrapText="1"/>
    </xf>
    <xf numFmtId="0" fontId="9" fillId="0" borderId="0" xfId="0" applyFont="1" applyAlignment="1">
      <alignment horizontal="center" vertical="center" wrapText="1"/>
    </xf>
    <xf numFmtId="0" fontId="3" fillId="0" borderId="18" xfId="0" applyFont="1" applyBorder="1" applyAlignment="1">
      <alignment horizontal="center"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9" fontId="5" fillId="0" borderId="10" xfId="0" applyNumberFormat="1" applyFont="1" applyBorder="1" applyAlignment="1">
      <alignment horizontal="center" vertical="center" shrinkToFit="1"/>
    </xf>
    <xf numFmtId="9" fontId="5" fillId="0" borderId="19" xfId="0" applyNumberFormat="1" applyFont="1" applyBorder="1" applyAlignment="1">
      <alignment horizontal="center" vertical="center" shrinkToFit="1"/>
    </xf>
    <xf numFmtId="9" fontId="3" fillId="0" borderId="10" xfId="0" applyNumberFormat="1" applyFont="1" applyBorder="1" applyAlignment="1">
      <alignment horizontal="center" vertical="center" shrinkToFit="1"/>
    </xf>
    <xf numFmtId="9" fontId="11" fillId="0" borderId="0" xfId="0" applyNumberFormat="1" applyFont="1" applyAlignment="1">
      <alignment horizontal="center" vertical="center" shrinkToFit="1"/>
    </xf>
    <xf numFmtId="0" fontId="9" fillId="5" borderId="21" xfId="0" applyFont="1" applyFill="1" applyBorder="1" applyAlignment="1">
      <alignment horizontal="center" vertical="center" wrapText="1"/>
    </xf>
    <xf numFmtId="9" fontId="5" fillId="5" borderId="21" xfId="0" applyNumberFormat="1" applyFont="1" applyFill="1" applyBorder="1" applyAlignment="1">
      <alignment horizontal="center" vertical="center" shrinkToFit="1"/>
    </xf>
    <xf numFmtId="9" fontId="11" fillId="5" borderId="21" xfId="0" applyNumberFormat="1" applyFont="1" applyFill="1" applyBorder="1" applyAlignment="1">
      <alignment horizontal="center" vertical="center" shrinkToFit="1"/>
    </xf>
    <xf numFmtId="9" fontId="11" fillId="5" borderId="22" xfId="0" applyNumberFormat="1" applyFont="1" applyFill="1" applyBorder="1" applyAlignment="1">
      <alignment horizontal="center" vertical="center" shrinkToFit="1"/>
    </xf>
    <xf numFmtId="0" fontId="12" fillId="5" borderId="2" xfId="0" applyFont="1" applyFill="1" applyBorder="1" applyAlignment="1">
      <alignment vertical="top" wrapText="1"/>
    </xf>
    <xf numFmtId="0" fontId="9" fillId="5" borderId="7" xfId="0" applyFont="1" applyFill="1" applyBorder="1" applyAlignment="1">
      <alignment horizontal="center" vertical="center" wrapText="1"/>
    </xf>
    <xf numFmtId="9" fontId="5" fillId="5" borderId="7" xfId="0" applyNumberFormat="1" applyFont="1" applyFill="1" applyBorder="1" applyAlignment="1">
      <alignment horizontal="center" vertical="center" shrinkToFit="1"/>
    </xf>
    <xf numFmtId="9" fontId="11" fillId="5" borderId="7" xfId="0" applyNumberFormat="1" applyFont="1" applyFill="1" applyBorder="1" applyAlignment="1">
      <alignment horizontal="center" vertical="center" shrinkToFit="1"/>
    </xf>
    <xf numFmtId="9" fontId="11" fillId="5" borderId="4" xfId="0" applyNumberFormat="1" applyFont="1" applyFill="1" applyBorder="1" applyAlignment="1">
      <alignment horizontal="center" vertical="center" shrinkToFit="1"/>
    </xf>
    <xf numFmtId="8" fontId="7" fillId="0" borderId="3" xfId="0" applyNumberFormat="1" applyFont="1" applyBorder="1" applyAlignment="1">
      <alignment horizontal="center" vertical="center" wrapText="1"/>
    </xf>
    <xf numFmtId="8" fontId="5" fillId="0" borderId="0" xfId="0" applyNumberFormat="1" applyFont="1" applyAlignment="1">
      <alignment horizontal="center" vertical="center" shrinkToFit="1"/>
    </xf>
    <xf numFmtId="8" fontId="7" fillId="0" borderId="13" xfId="0" applyNumberFormat="1" applyFont="1" applyBorder="1" applyAlignment="1">
      <alignment horizontal="center" vertical="center" wrapText="1"/>
    </xf>
    <xf numFmtId="9" fontId="5" fillId="6" borderId="0" xfId="0" applyNumberFormat="1" applyFont="1" applyFill="1" applyAlignment="1">
      <alignment horizontal="center" vertical="center" shrinkToFit="1"/>
    </xf>
    <xf numFmtId="0" fontId="7" fillId="0" borderId="5" xfId="0" applyFont="1" applyBorder="1" applyAlignment="1">
      <alignment horizontal="left" vertical="center" wrapText="1"/>
    </xf>
    <xf numFmtId="8" fontId="7" fillId="0" borderId="5"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2" fillId="0" borderId="7" xfId="0" applyFont="1" applyBorder="1" applyAlignment="1">
      <alignment horizontal="center" vertical="center" wrapText="1"/>
    </xf>
    <xf numFmtId="9" fontId="5" fillId="0" borderId="7" xfId="0" applyNumberFormat="1" applyFont="1" applyBorder="1" applyAlignment="1">
      <alignment horizontal="center" vertical="center" shrinkToFit="1"/>
    </xf>
    <xf numFmtId="9" fontId="11" fillId="0" borderId="7" xfId="0" applyNumberFormat="1" applyFont="1" applyBorder="1" applyAlignment="1">
      <alignment horizontal="center" vertical="center" shrinkToFit="1"/>
    </xf>
    <xf numFmtId="9" fontId="11" fillId="0" borderId="4" xfId="0" applyNumberFormat="1" applyFont="1" applyBorder="1" applyAlignment="1">
      <alignment horizontal="center" vertical="center" shrinkToFit="1"/>
    </xf>
    <xf numFmtId="0" fontId="9" fillId="5" borderId="23" xfId="0" applyFont="1" applyFill="1" applyBorder="1" applyAlignment="1">
      <alignment horizontal="left" vertical="center" wrapText="1"/>
    </xf>
    <xf numFmtId="0" fontId="9" fillId="5" borderId="0" xfId="0" applyFont="1" applyFill="1" applyAlignment="1">
      <alignment horizontal="center" vertical="center" wrapText="1"/>
    </xf>
    <xf numFmtId="9" fontId="5" fillId="5" borderId="0" xfId="0" applyNumberFormat="1" applyFont="1" applyFill="1" applyAlignment="1">
      <alignment horizontal="center" vertical="center" shrinkToFit="1"/>
    </xf>
    <xf numFmtId="9" fontId="11" fillId="5" borderId="0" xfId="0" applyNumberFormat="1" applyFont="1" applyFill="1" applyAlignment="1">
      <alignment horizontal="center" vertical="center" shrinkToFit="1"/>
    </xf>
    <xf numFmtId="0" fontId="7" fillId="0" borderId="3" xfId="0" applyFont="1" applyBorder="1" applyAlignment="1">
      <alignment vertical="top" wrapText="1"/>
    </xf>
    <xf numFmtId="0" fontId="9"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0" xfId="0" applyFont="1" applyAlignment="1">
      <alignment vertical="top" wrapText="1"/>
    </xf>
    <xf numFmtId="0" fontId="7" fillId="0" borderId="13" xfId="0" applyFont="1" applyBorder="1" applyAlignment="1">
      <alignment vertical="top" wrapText="1"/>
    </xf>
    <xf numFmtId="165" fontId="5"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vertical="top" wrapText="1"/>
    </xf>
    <xf numFmtId="9" fontId="11" fillId="5" borderId="24" xfId="0" applyNumberFormat="1" applyFont="1" applyFill="1" applyBorder="1" applyAlignment="1">
      <alignment horizontal="center" vertical="center" shrinkToFit="1"/>
    </xf>
    <xf numFmtId="0" fontId="7" fillId="0" borderId="3" xfId="0" applyFont="1" applyBorder="1" applyAlignment="1">
      <alignment horizontal="left"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9" fillId="7" borderId="23" xfId="0" applyFont="1" applyFill="1" applyBorder="1" applyAlignment="1">
      <alignment horizontal="left" vertical="center" wrapText="1"/>
    </xf>
    <xf numFmtId="0" fontId="9" fillId="7" borderId="1" xfId="0" applyFont="1" applyFill="1" applyBorder="1" applyAlignment="1">
      <alignment horizontal="center" vertical="center" wrapText="1"/>
    </xf>
    <xf numFmtId="9" fontId="5" fillId="7" borderId="1" xfId="0" applyNumberFormat="1" applyFont="1" applyFill="1" applyBorder="1" applyAlignment="1">
      <alignment horizontal="center" vertical="center" shrinkToFit="1"/>
    </xf>
    <xf numFmtId="9" fontId="11" fillId="7" borderId="1" xfId="0" applyNumberFormat="1" applyFont="1" applyFill="1" applyBorder="1" applyAlignment="1">
      <alignment horizontal="center" vertical="center" shrinkToFit="1"/>
    </xf>
    <xf numFmtId="9" fontId="11" fillId="7" borderId="25" xfId="0" applyNumberFormat="1" applyFont="1" applyFill="1" applyBorder="1" applyAlignment="1">
      <alignment horizontal="center" vertical="center" shrinkToFit="1"/>
    </xf>
    <xf numFmtId="0" fontId="13" fillId="0" borderId="2" xfId="0" applyFont="1" applyBorder="1" applyAlignment="1">
      <alignment vertical="center" wrapText="1"/>
    </xf>
    <xf numFmtId="0" fontId="14" fillId="0" borderId="2" xfId="0" applyFont="1" applyBorder="1" applyAlignment="1">
      <alignment vertical="center" wrapText="1"/>
    </xf>
    <xf numFmtId="0" fontId="12" fillId="0" borderId="0" xfId="0" applyFont="1" applyAlignment="1">
      <alignment vertical="top" wrapText="1"/>
    </xf>
    <xf numFmtId="0" fontId="13" fillId="0" borderId="26" xfId="0" applyFont="1" applyBorder="1" applyAlignment="1">
      <alignment vertical="top" wrapText="1"/>
    </xf>
    <xf numFmtId="0" fontId="14" fillId="0" borderId="26" xfId="0" applyFont="1" applyBorder="1" applyAlignment="1">
      <alignment vertical="top" wrapText="1"/>
    </xf>
    <xf numFmtId="165" fontId="15" fillId="0" borderId="0" xfId="0" applyNumberFormat="1" applyFont="1" applyAlignment="1">
      <alignment vertical="top" shrinkToFit="1"/>
    </xf>
    <xf numFmtId="166" fontId="15" fillId="0" borderId="0" xfId="0" applyNumberFormat="1" applyFont="1" applyAlignment="1">
      <alignment vertical="top" shrinkToFit="1"/>
    </xf>
    <xf numFmtId="0" fontId="13" fillId="0" borderId="9" xfId="0" applyFont="1" applyBorder="1" applyAlignment="1">
      <alignment vertical="top" wrapText="1"/>
    </xf>
    <xf numFmtId="0" fontId="14" fillId="0" borderId="9" xfId="0" applyFont="1" applyBorder="1" applyAlignment="1">
      <alignment vertical="top" wrapText="1"/>
    </xf>
    <xf numFmtId="167" fontId="14" fillId="0" borderId="26" xfId="0" applyNumberFormat="1" applyFont="1" applyBorder="1" applyAlignment="1">
      <alignment horizontal="center" vertical="top" wrapText="1"/>
    </xf>
    <xf numFmtId="0" fontId="16" fillId="0" borderId="0" xfId="0" applyFont="1" applyAlignment="1">
      <alignment vertical="top" wrapText="1"/>
    </xf>
    <xf numFmtId="8" fontId="13" fillId="0" borderId="14" xfId="0" applyNumberFormat="1" applyFont="1" applyBorder="1" applyAlignment="1">
      <alignment horizontal="center" vertical="center" wrapText="1"/>
    </xf>
    <xf numFmtId="8" fontId="14" fillId="0" borderId="14" xfId="0" applyNumberFormat="1" applyFont="1" applyBorder="1" applyAlignment="1">
      <alignment horizontal="center" vertical="center" wrapText="1"/>
    </xf>
    <xf numFmtId="0" fontId="16" fillId="6" borderId="27" xfId="0" applyFont="1" applyFill="1" applyBorder="1" applyAlignment="1">
      <alignment vertical="top" wrapText="1"/>
    </xf>
    <xf numFmtId="0" fontId="3" fillId="0" borderId="13" xfId="0" applyFont="1" applyBorder="1" applyAlignment="1">
      <alignment horizont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0" borderId="5" xfId="0" applyFont="1" applyBorder="1" applyAlignment="1">
      <alignment vertical="center"/>
    </xf>
    <xf numFmtId="0" fontId="3" fillId="5" borderId="7" xfId="0" applyFont="1" applyFill="1" applyBorder="1" applyAlignment="1">
      <alignment horizontal="center" vertical="center" wrapText="1"/>
    </xf>
    <xf numFmtId="0" fontId="3" fillId="5" borderId="7" xfId="0" applyFont="1" applyFill="1" applyBorder="1" applyAlignment="1">
      <alignment vertical="center"/>
    </xf>
    <xf numFmtId="0" fontId="3" fillId="5" borderId="4" xfId="0" applyFont="1" applyFill="1" applyBorder="1" applyAlignment="1">
      <alignment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17" fillId="3" borderId="3"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5" borderId="6" xfId="0" applyFont="1" applyFill="1" applyBorder="1" applyAlignment="1">
      <alignment horizontal="left" vertical="center"/>
    </xf>
    <xf numFmtId="0" fontId="17" fillId="5" borderId="7"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0" borderId="28" xfId="0" applyFont="1" applyBorder="1" applyAlignment="1">
      <alignment horizontal="left" vertical="center" wrapText="1"/>
    </xf>
    <xf numFmtId="168" fontId="17" fillId="0" borderId="28" xfId="0" applyNumberFormat="1" applyFont="1" applyBorder="1" applyAlignment="1">
      <alignment horizontal="center" vertical="center" shrinkToFit="1"/>
    </xf>
    <xf numFmtId="168" fontId="18" fillId="0" borderId="28" xfId="0" applyNumberFormat="1" applyFont="1" applyBorder="1" applyAlignment="1">
      <alignment horizontal="center" vertical="center" shrinkToFit="1"/>
    </xf>
    <xf numFmtId="169" fontId="17" fillId="0" borderId="28" xfId="0" applyNumberFormat="1" applyFont="1" applyBorder="1" applyAlignment="1">
      <alignment horizontal="center" vertical="center" shrinkToFit="1"/>
    </xf>
    <xf numFmtId="168" fontId="17" fillId="0" borderId="8" xfId="0" applyNumberFormat="1" applyFont="1" applyBorder="1" applyAlignment="1">
      <alignment horizontal="center" vertical="center" shrinkToFit="1"/>
    </xf>
    <xf numFmtId="168" fontId="19" fillId="0" borderId="0" xfId="0" applyNumberFormat="1" applyFont="1" applyAlignment="1">
      <alignment horizontal="center" vertical="center" shrinkToFit="1"/>
    </xf>
    <xf numFmtId="0" fontId="17" fillId="0" borderId="29" xfId="0" applyFont="1" applyBorder="1" applyAlignment="1">
      <alignment horizontal="left" vertical="center" wrapText="1"/>
    </xf>
    <xf numFmtId="168" fontId="17" fillId="0" borderId="29" xfId="0" applyNumberFormat="1" applyFont="1" applyBorder="1" applyAlignment="1">
      <alignment horizontal="center" vertical="center" shrinkToFit="1"/>
    </xf>
    <xf numFmtId="0" fontId="17" fillId="0" borderId="29" xfId="0" applyFont="1" applyBorder="1" applyAlignment="1">
      <alignment horizontal="center" vertical="center" wrapText="1"/>
    </xf>
    <xf numFmtId="168" fontId="18" fillId="0" borderId="29" xfId="0" applyNumberFormat="1" applyFont="1" applyBorder="1" applyAlignment="1">
      <alignment horizontal="center" vertical="center" shrinkToFit="1"/>
    </xf>
    <xf numFmtId="0" fontId="17" fillId="0" borderId="9" xfId="0" applyFont="1" applyBorder="1" applyAlignment="1">
      <alignment horizontal="center" vertical="center" wrapText="1"/>
    </xf>
    <xf numFmtId="0" fontId="14" fillId="0" borderId="0" xfId="0" applyFont="1" applyAlignment="1">
      <alignment horizontal="center" vertical="center" wrapText="1"/>
    </xf>
    <xf numFmtId="168" fontId="17" fillId="0" borderId="9" xfId="0" applyNumberFormat="1" applyFont="1" applyBorder="1" applyAlignment="1">
      <alignment horizontal="center" vertical="center" shrinkToFit="1"/>
    </xf>
    <xf numFmtId="0" fontId="17" fillId="0" borderId="30" xfId="0" applyFont="1" applyBorder="1" applyAlignment="1">
      <alignment horizontal="left" vertical="center" wrapText="1"/>
    </xf>
    <xf numFmtId="168" fontId="17" fillId="0" borderId="30" xfId="0" applyNumberFormat="1" applyFont="1" applyBorder="1" applyAlignment="1">
      <alignment horizontal="center" vertical="center" shrinkToFit="1"/>
    </xf>
    <xf numFmtId="0" fontId="17"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8" fillId="5" borderId="6" xfId="0" applyFont="1" applyFill="1" applyBorder="1" applyAlignment="1">
      <alignment horizontal="left" vertical="center" wrapText="1"/>
    </xf>
    <xf numFmtId="168" fontId="17" fillId="5" borderId="7" xfId="0" applyNumberFormat="1" applyFont="1" applyFill="1" applyBorder="1" applyAlignment="1">
      <alignment horizontal="center" vertical="center" shrinkToFit="1"/>
    </xf>
    <xf numFmtId="166" fontId="17" fillId="0" borderId="28" xfId="0" applyNumberFormat="1" applyFont="1" applyBorder="1" applyAlignment="1">
      <alignment horizontal="center" vertical="center" shrinkToFit="1"/>
    </xf>
    <xf numFmtId="166" fontId="18" fillId="0" borderId="28" xfId="0" applyNumberFormat="1" applyFont="1" applyBorder="1" applyAlignment="1">
      <alignment horizontal="center" vertical="center" shrinkToFit="1"/>
    </xf>
    <xf numFmtId="166" fontId="17" fillId="0" borderId="8" xfId="0" applyNumberFormat="1" applyFont="1" applyBorder="1" applyAlignment="1">
      <alignment horizontal="center" vertical="center" shrinkToFit="1"/>
    </xf>
    <xf numFmtId="166" fontId="19" fillId="0" borderId="0" xfId="0" applyNumberFormat="1" applyFont="1" applyAlignment="1">
      <alignment horizontal="center" vertical="center" shrinkToFit="1"/>
    </xf>
    <xf numFmtId="0" fontId="18" fillId="0" borderId="29" xfId="0" applyFont="1" applyBorder="1" applyAlignment="1">
      <alignment horizontal="center" vertical="center" wrapText="1"/>
    </xf>
    <xf numFmtId="0" fontId="17" fillId="0" borderId="31" xfId="0" applyFont="1" applyBorder="1" applyAlignment="1">
      <alignment horizontal="center" vertical="center" wrapText="1"/>
    </xf>
    <xf numFmtId="0" fontId="18" fillId="0" borderId="31" xfId="0" applyFont="1" applyBorder="1" applyAlignment="1">
      <alignment horizontal="center" vertical="center" wrapText="1"/>
    </xf>
    <xf numFmtId="0" fontId="17" fillId="0" borderId="14" xfId="0" applyFont="1" applyBorder="1" applyAlignment="1">
      <alignment horizontal="center" vertical="center" wrapText="1"/>
    </xf>
    <xf numFmtId="0" fontId="3" fillId="2" borderId="2" xfId="0" applyFont="1" applyFill="1" applyBorder="1" applyAlignment="1">
      <alignment horizontal="center" vertical="center"/>
    </xf>
    <xf numFmtId="0" fontId="3" fillId="3" borderId="2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14" fillId="0" borderId="32" xfId="0" applyFont="1" applyBorder="1" applyAlignment="1">
      <alignment horizontal="left" vertical="center" wrapText="1"/>
    </xf>
    <xf numFmtId="1" fontId="17" fillId="0" borderId="28" xfId="0" applyNumberFormat="1" applyFont="1" applyBorder="1" applyAlignment="1">
      <alignment horizontal="center" vertical="center" shrinkToFit="1"/>
    </xf>
    <xf numFmtId="1" fontId="18" fillId="0" borderId="28" xfId="0" applyNumberFormat="1" applyFont="1" applyBorder="1" applyAlignment="1">
      <alignment horizontal="center" vertical="center" shrinkToFit="1"/>
    </xf>
    <xf numFmtId="1" fontId="17" fillId="0" borderId="8" xfId="0" applyNumberFormat="1" applyFont="1" applyBorder="1" applyAlignment="1">
      <alignment horizontal="center" vertical="center" shrinkToFit="1"/>
    </xf>
    <xf numFmtId="1" fontId="19" fillId="0" borderId="0" xfId="0" applyNumberFormat="1" applyFont="1" applyAlignment="1">
      <alignment horizontal="center" vertical="center" shrinkToFit="1"/>
    </xf>
    <xf numFmtId="0" fontId="14" fillId="0" borderId="0" xfId="0" applyFont="1" applyAlignment="1">
      <alignment horizontal="left" vertical="center" wrapText="1"/>
    </xf>
    <xf numFmtId="0" fontId="14" fillId="0" borderId="29" xfId="0" applyFont="1" applyBorder="1" applyAlignment="1">
      <alignment horizontal="left" vertical="center" wrapText="1"/>
    </xf>
    <xf numFmtId="0" fontId="17" fillId="0" borderId="0" xfId="0" applyFont="1" applyAlignment="1">
      <alignment horizontal="center" vertical="center" wrapText="1"/>
    </xf>
    <xf numFmtId="0" fontId="13" fillId="0" borderId="0" xfId="0" applyFont="1" applyAlignment="1">
      <alignment horizontal="center" vertical="center" wrapText="1"/>
    </xf>
    <xf numFmtId="0" fontId="14" fillId="0" borderId="30" xfId="0" applyFont="1" applyBorder="1" applyAlignment="1">
      <alignment horizontal="left" vertical="center" wrapText="1"/>
    </xf>
    <xf numFmtId="0" fontId="13" fillId="5" borderId="6" xfId="0" applyFont="1" applyFill="1" applyBorder="1" applyAlignment="1">
      <alignment horizontal="left" vertical="center" wrapText="1"/>
    </xf>
    <xf numFmtId="0" fontId="17" fillId="5" borderId="7" xfId="0" applyFont="1" applyFill="1" applyBorder="1" applyAlignment="1">
      <alignment horizontal="left" vertical="center" wrapText="1"/>
    </xf>
    <xf numFmtId="0" fontId="18" fillId="5" borderId="7"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4" fillId="0" borderId="28" xfId="0" applyFont="1" applyBorder="1" applyAlignment="1">
      <alignment horizontal="left" vertical="center" wrapText="1"/>
    </xf>
    <xf numFmtId="0" fontId="17" fillId="0" borderId="28" xfId="0" applyFont="1" applyBorder="1" applyAlignment="1">
      <alignment horizontal="center" vertical="center" wrapText="1"/>
    </xf>
    <xf numFmtId="0" fontId="18" fillId="0" borderId="28" xfId="0" applyFont="1" applyBorder="1" applyAlignment="1">
      <alignment horizontal="center" vertical="center" wrapText="1"/>
    </xf>
    <xf numFmtId="0" fontId="17"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3" fillId="3" borderId="5" xfId="0" applyFont="1" applyFill="1" applyBorder="1" applyAlignment="1">
      <alignment horizontal="center" vertical="center"/>
    </xf>
    <xf numFmtId="0" fontId="13" fillId="0" borderId="5" xfId="0" applyFont="1" applyBorder="1" applyAlignment="1">
      <alignment horizontal="center" vertical="top" wrapText="1"/>
    </xf>
    <xf numFmtId="0" fontId="3" fillId="5" borderId="2" xfId="0" applyFont="1" applyFill="1" applyBorder="1" applyAlignment="1">
      <alignment horizontal="center"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center" vertical="center" wrapText="1"/>
    </xf>
    <xf numFmtId="0" fontId="20" fillId="0" borderId="32" xfId="0" applyFont="1" applyBorder="1" applyAlignment="1">
      <alignment vertical="top" wrapText="1"/>
    </xf>
    <xf numFmtId="0" fontId="12" fillId="0" borderId="26" xfId="0" applyFont="1" applyBorder="1" applyAlignment="1">
      <alignment horizontal="center" vertical="center" wrapText="1"/>
    </xf>
    <xf numFmtId="0" fontId="21"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9" xfId="0" applyFont="1" applyBorder="1" applyAlignment="1">
      <alignment vertical="top" wrapText="1"/>
    </xf>
    <xf numFmtId="0" fontId="12"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12" fillId="0" borderId="29" xfId="0" applyFont="1" applyBorder="1" applyAlignment="1">
      <alignment vertical="center" wrapText="1"/>
    </xf>
    <xf numFmtId="165" fontId="22" fillId="0" borderId="9" xfId="0" applyNumberFormat="1" applyFont="1" applyBorder="1" applyAlignment="1">
      <alignment horizontal="center" vertical="center" shrinkToFit="1"/>
    </xf>
    <xf numFmtId="165" fontId="22" fillId="0" borderId="0" xfId="0" applyNumberFormat="1" applyFont="1" applyAlignment="1">
      <alignment horizontal="center" vertical="center" shrinkToFit="1"/>
    </xf>
    <xf numFmtId="0" fontId="20" fillId="0" borderId="9" xfId="0" applyFont="1" applyBorder="1" applyAlignment="1">
      <alignment horizontal="center" vertical="center" wrapText="1"/>
    </xf>
    <xf numFmtId="0" fontId="20" fillId="0" borderId="0" xfId="0" applyFont="1" applyAlignment="1">
      <alignment horizontal="center" vertical="center" wrapText="1"/>
    </xf>
    <xf numFmtId="0" fontId="12" fillId="0" borderId="30" xfId="0" applyFont="1" applyBorder="1" applyAlignment="1">
      <alignment vertical="center" wrapText="1"/>
    </xf>
    <xf numFmtId="165" fontId="22" fillId="0" borderId="14" xfId="0" applyNumberFormat="1" applyFont="1" applyBorder="1" applyAlignment="1">
      <alignment horizontal="center" vertical="center" shrinkToFit="1"/>
    </xf>
    <xf numFmtId="0" fontId="2" fillId="5" borderId="6" xfId="0" applyFont="1" applyFill="1" applyBorder="1" applyAlignment="1">
      <alignment horizontal="left" vertical="center" wrapText="1"/>
    </xf>
    <xf numFmtId="0" fontId="0" fillId="5" borderId="7" xfId="0" applyFill="1" applyBorder="1" applyAlignment="1">
      <alignment wrapText="1"/>
    </xf>
    <xf numFmtId="0" fontId="24" fillId="5" borderId="7" xfId="0" applyFont="1" applyFill="1" applyBorder="1" applyAlignment="1">
      <alignment wrapText="1"/>
    </xf>
    <xf numFmtId="0" fontId="0" fillId="5" borderId="4" xfId="0" applyFill="1" applyBorder="1" applyAlignment="1">
      <alignment wrapText="1"/>
    </xf>
    <xf numFmtId="0" fontId="0" fillId="0" borderId="0" xfId="0" applyAlignment="1">
      <alignment wrapText="1"/>
    </xf>
    <xf numFmtId="0" fontId="12" fillId="0" borderId="32" xfId="0" applyFont="1" applyBorder="1" applyAlignment="1">
      <alignment vertical="center" wrapText="1"/>
    </xf>
    <xf numFmtId="0" fontId="20" fillId="0" borderId="26" xfId="0" applyFont="1" applyBorder="1" applyAlignment="1">
      <alignment horizontal="center" vertical="center" wrapText="1"/>
    </xf>
    <xf numFmtId="0" fontId="20"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1"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5" fillId="0" borderId="14" xfId="0" applyFont="1" applyBorder="1" applyAlignment="1">
      <alignment horizontal="center" vertical="center" wrapText="1"/>
    </xf>
    <xf numFmtId="0" fontId="20" fillId="5" borderId="7"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5" fillId="0" borderId="10" xfId="0" applyFont="1" applyBorder="1" applyAlignment="1">
      <alignment horizontal="center" vertical="center" wrapText="1"/>
    </xf>
    <xf numFmtId="1" fontId="22" fillId="0" borderId="9" xfId="0" applyNumberFormat="1" applyFont="1" applyBorder="1" applyAlignment="1">
      <alignment horizontal="center" vertical="center" shrinkToFit="1"/>
    </xf>
    <xf numFmtId="1" fontId="23" fillId="0" borderId="9" xfId="0" applyNumberFormat="1" applyFont="1" applyBorder="1" applyAlignment="1">
      <alignment horizontal="center" vertical="center" shrinkToFit="1"/>
    </xf>
    <xf numFmtId="1" fontId="22" fillId="0" borderId="0" xfId="0" applyNumberFormat="1" applyFont="1" applyAlignment="1">
      <alignment horizontal="center" vertical="center" shrinkToFit="1"/>
    </xf>
    <xf numFmtId="0" fontId="12"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3" fillId="0" borderId="2" xfId="0" applyFont="1" applyBorder="1" applyAlignment="1">
      <alignment horizontal="center" vertical="center"/>
    </xf>
    <xf numFmtId="0" fontId="3" fillId="5" borderId="6" xfId="0" applyFont="1" applyFill="1" applyBorder="1" applyAlignment="1">
      <alignment vertical="center"/>
    </xf>
    <xf numFmtId="0" fontId="2" fillId="3" borderId="2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7" fillId="0" borderId="26" xfId="0" applyFont="1" applyBorder="1" applyAlignment="1">
      <alignment horizontal="left" vertical="center" wrapText="1"/>
    </xf>
    <xf numFmtId="166" fontId="3" fillId="0" borderId="26" xfId="0" applyNumberFormat="1" applyFont="1" applyBorder="1" applyAlignment="1">
      <alignment horizontal="center" vertical="center" shrinkToFit="1"/>
    </xf>
    <xf numFmtId="166" fontId="3" fillId="0" borderId="33" xfId="0" applyNumberFormat="1" applyFont="1" applyBorder="1" applyAlignment="1">
      <alignment horizontal="center" vertical="center" shrinkToFit="1"/>
    </xf>
    <xf numFmtId="0" fontId="3" fillId="0" borderId="26" xfId="0" applyFont="1" applyBorder="1" applyAlignment="1">
      <alignment horizontal="center" vertical="center" wrapText="1"/>
    </xf>
    <xf numFmtId="166" fontId="2" fillId="0" borderId="26" xfId="0" applyNumberFormat="1" applyFont="1" applyBorder="1" applyAlignment="1">
      <alignment horizontal="center" vertical="center" shrinkToFit="1"/>
    </xf>
    <xf numFmtId="166" fontId="22" fillId="0" borderId="0" xfId="0" applyNumberFormat="1" applyFont="1" applyAlignment="1">
      <alignment horizontal="center" vertical="center" shrinkToFit="1"/>
    </xf>
    <xf numFmtId="0" fontId="3" fillId="0" borderId="29" xfId="0" applyFont="1" applyBorder="1" applyAlignment="1">
      <alignment horizontal="center" vertical="center" wrapText="1"/>
    </xf>
    <xf numFmtId="166" fontId="3" fillId="0" borderId="9" xfId="0" applyNumberFormat="1" applyFont="1" applyBorder="1" applyAlignment="1">
      <alignment horizontal="center" vertical="center" shrinkToFit="1"/>
    </xf>
    <xf numFmtId="166" fontId="3" fillId="0" borderId="29" xfId="0" applyNumberFormat="1" applyFont="1" applyBorder="1" applyAlignment="1">
      <alignment horizontal="center" vertical="center" shrinkToFit="1"/>
    </xf>
    <xf numFmtId="166" fontId="3" fillId="0" borderId="18" xfId="0" applyNumberFormat="1" applyFont="1" applyBorder="1" applyAlignment="1">
      <alignment horizontal="center" vertical="center" shrinkToFit="1"/>
    </xf>
    <xf numFmtId="166" fontId="2" fillId="0" borderId="9" xfId="0" applyNumberFormat="1" applyFont="1" applyBorder="1" applyAlignment="1">
      <alignment horizontal="center" vertical="center" shrinkToFit="1"/>
    </xf>
    <xf numFmtId="0" fontId="7"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10" xfId="0" applyFont="1" applyBorder="1" applyAlignment="1">
      <alignment horizontal="center" vertical="center" wrapText="1"/>
    </xf>
    <xf numFmtId="166" fontId="3" fillId="0" borderId="10" xfId="0" applyNumberFormat="1" applyFont="1" applyBorder="1" applyAlignment="1">
      <alignment horizontal="center" vertical="center" shrinkToFit="1"/>
    </xf>
    <xf numFmtId="166" fontId="3" fillId="0" borderId="19" xfId="0" applyNumberFormat="1" applyFont="1" applyBorder="1" applyAlignment="1">
      <alignment horizontal="center" vertical="center" shrinkToFit="1"/>
    </xf>
    <xf numFmtId="166" fontId="2" fillId="0" borderId="10" xfId="0" applyNumberFormat="1" applyFont="1" applyBorder="1" applyAlignment="1">
      <alignment horizontal="center" vertical="center" shrinkToFi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26" xfId="0" applyFont="1" applyBorder="1" applyAlignment="1">
      <alignment horizontal="center" vertical="center" wrapText="1"/>
    </xf>
    <xf numFmtId="0" fontId="9"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0" borderId="26" xfId="0" applyFont="1" applyBorder="1" applyAlignment="1">
      <alignment horizontal="center" vertical="top" wrapText="1"/>
    </xf>
    <xf numFmtId="0" fontId="12" fillId="0" borderId="0" xfId="0" applyFont="1" applyAlignment="1">
      <alignment horizontal="center" vertical="top" wrapText="1"/>
    </xf>
    <xf numFmtId="0" fontId="2" fillId="0" borderId="9" xfId="0" applyFont="1" applyBorder="1" applyAlignment="1">
      <alignment horizontal="center" vertical="top" wrapText="1"/>
    </xf>
    <xf numFmtId="9" fontId="3" fillId="0" borderId="9" xfId="0" applyNumberFormat="1" applyFont="1" applyBorder="1" applyAlignment="1">
      <alignment horizontal="center" vertical="center" shrinkToFit="1"/>
    </xf>
    <xf numFmtId="0" fontId="2" fillId="0" borderId="9" xfId="0" applyFont="1" applyBorder="1" applyAlignment="1">
      <alignment horizontal="center" wrapText="1"/>
    </xf>
    <xf numFmtId="0" fontId="20" fillId="0" borderId="0" xfId="0" applyFont="1" applyAlignment="1">
      <alignment horizontal="center" wrapText="1"/>
    </xf>
    <xf numFmtId="0" fontId="3" fillId="0" borderId="1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7" xfId="0" applyFont="1" applyBorder="1" applyAlignment="1">
      <alignment horizontal="center" vertical="center" wrapText="1"/>
    </xf>
    <xf numFmtId="0" fontId="2" fillId="0" borderId="14" xfId="0" applyFont="1" applyBorder="1" applyAlignment="1">
      <alignment horizontal="center" vertical="top" wrapText="1"/>
    </xf>
    <xf numFmtId="0" fontId="3" fillId="5" borderId="6" xfId="0" applyFont="1" applyFill="1" applyBorder="1" applyAlignment="1">
      <alignment horizontal="center" vertical="center"/>
    </xf>
    <xf numFmtId="0" fontId="7" fillId="3" borderId="3" xfId="0" applyFont="1" applyFill="1" applyBorder="1" applyAlignment="1">
      <alignment horizontal="center" vertical="center" wrapText="1"/>
    </xf>
    <xf numFmtId="0" fontId="2" fillId="8" borderId="6" xfId="0" applyFont="1" applyFill="1" applyBorder="1" applyAlignment="1">
      <alignment horizontal="left" vertical="center"/>
    </xf>
    <xf numFmtId="0" fontId="17" fillId="8" borderId="7"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7" fillId="0" borderId="6" xfId="0" applyFont="1" applyBorder="1" applyAlignment="1">
      <alignment horizontal="left" vertical="center" wrapText="1"/>
    </xf>
    <xf numFmtId="166" fontId="3" fillId="0" borderId="2" xfId="0" applyNumberFormat="1" applyFont="1" applyBorder="1" applyAlignment="1">
      <alignment horizontal="center" vertical="center" shrinkToFit="1"/>
    </xf>
    <xf numFmtId="166" fontId="3" fillId="0" borderId="7" xfId="0" applyNumberFormat="1" applyFont="1" applyBorder="1" applyAlignment="1">
      <alignment horizontal="center" vertical="center" shrinkToFit="1"/>
    </xf>
    <xf numFmtId="166" fontId="3" fillId="0" borderId="34" xfId="0" applyNumberFormat="1" applyFont="1" applyBorder="1" applyAlignment="1">
      <alignment horizontal="center" vertical="center" shrinkToFit="1"/>
    </xf>
    <xf numFmtId="166" fontId="19" fillId="0" borderId="0" xfId="0" applyNumberFormat="1" applyFont="1" applyAlignment="1">
      <alignment vertical="center" shrinkToFit="1"/>
    </xf>
    <xf numFmtId="0" fontId="3" fillId="0" borderId="2" xfId="0" applyFont="1" applyBorder="1" applyAlignment="1">
      <alignment horizontal="center" vertical="center" wrapText="1"/>
    </xf>
    <xf numFmtId="0" fontId="3" fillId="0" borderId="34" xfId="0" applyFont="1" applyBorder="1" applyAlignment="1">
      <alignment horizontal="center" vertical="center" wrapText="1"/>
    </xf>
    <xf numFmtId="0" fontId="13" fillId="0" borderId="0" xfId="0" applyFont="1" applyAlignment="1">
      <alignment vertical="center" wrapText="1"/>
    </xf>
    <xf numFmtId="0" fontId="7" fillId="0" borderId="2" xfId="0" applyFont="1" applyBorder="1" applyAlignment="1">
      <alignment horizontal="left" vertical="center" wrapText="1"/>
    </xf>
    <xf numFmtId="0" fontId="14" fillId="0" borderId="0" xfId="0" applyFont="1" applyAlignment="1">
      <alignment vertical="center" wrapText="1"/>
    </xf>
    <xf numFmtId="0" fontId="3" fillId="0" borderId="2" xfId="0" applyFont="1" applyBorder="1" applyAlignment="1">
      <alignment horizontal="center" wrapText="1"/>
    </xf>
    <xf numFmtId="0" fontId="2" fillId="0" borderId="3" xfId="0" applyFont="1" applyBorder="1" applyAlignment="1">
      <alignment horizontal="left" vertical="center"/>
    </xf>
    <xf numFmtId="0" fontId="3" fillId="3" borderId="6" xfId="0" applyFont="1" applyFill="1" applyBorder="1" applyAlignment="1">
      <alignment horizontal="center" vertical="center" wrapText="1"/>
    </xf>
    <xf numFmtId="0" fontId="3" fillId="5" borderId="3" xfId="0" applyFont="1" applyFill="1" applyBorder="1"/>
    <xf numFmtId="0" fontId="2" fillId="8" borderId="6" xfId="0" applyFont="1" applyFill="1" applyBorder="1" applyAlignment="1">
      <alignment horizontal="center" vertical="center"/>
    </xf>
    <xf numFmtId="0" fontId="18" fillId="8" borderId="7" xfId="0" applyFont="1" applyFill="1" applyBorder="1" applyAlignment="1">
      <alignment horizontal="center" vertical="center" wrapText="1"/>
    </xf>
    <xf numFmtId="0" fontId="3" fillId="5" borderId="13" xfId="0" applyFont="1" applyFill="1" applyBorder="1"/>
    <xf numFmtId="166" fontId="2" fillId="0" borderId="34" xfId="0" applyNumberFormat="1" applyFont="1" applyBorder="1" applyAlignment="1">
      <alignment horizontal="center" vertical="center" shrinkToFit="1"/>
    </xf>
    <xf numFmtId="166" fontId="3" fillId="0" borderId="6" xfId="0" applyNumberFormat="1" applyFont="1" applyBorder="1" applyAlignment="1">
      <alignment horizontal="center" vertical="center" shrinkToFit="1"/>
    </xf>
    <xf numFmtId="0" fontId="2" fillId="0" borderId="3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2" xfId="0" applyFont="1" applyBorder="1" applyAlignment="1">
      <alignment horizontal="center" vertical="center" wrapText="1"/>
    </xf>
    <xf numFmtId="0" fontId="3" fillId="0" borderId="5" xfId="0" applyFont="1" applyBorder="1" applyAlignment="1">
      <alignment horizontal="center" vertical="center"/>
    </xf>
    <xf numFmtId="0" fontId="3" fillId="3" borderId="35" xfId="0" applyFont="1" applyFill="1" applyBorder="1" applyAlignment="1">
      <alignment horizontal="center" vertical="center"/>
    </xf>
    <xf numFmtId="0" fontId="3" fillId="5" borderId="5" xfId="0" applyFont="1" applyFill="1" applyBorder="1" applyAlignment="1">
      <alignment vertical="center"/>
    </xf>
    <xf numFmtId="0" fontId="6" fillId="0" borderId="0" xfId="0" applyFont="1"/>
    <xf numFmtId="164" fontId="22" fillId="0" borderId="9" xfId="0" applyNumberFormat="1" applyFont="1" applyBorder="1" applyAlignment="1">
      <alignment horizontal="center" vertical="center" shrinkToFit="1"/>
    </xf>
    <xf numFmtId="164" fontId="22" fillId="0" borderId="10" xfId="0" applyNumberFormat="1" applyFont="1" applyBorder="1" applyAlignment="1">
      <alignment horizontal="center" vertical="center" shrinkToFit="1"/>
    </xf>
    <xf numFmtId="164" fontId="22" fillId="0" borderId="14" xfId="0" applyNumberFormat="1" applyFont="1" applyBorder="1" applyAlignment="1">
      <alignment horizontal="center" vertical="center" shrinkToFit="1"/>
    </xf>
    <xf numFmtId="164" fontId="23" fillId="0" borderId="9" xfId="0" applyNumberFormat="1" applyFont="1" applyBorder="1" applyAlignment="1">
      <alignment horizontal="center" vertical="center" shrinkToFit="1"/>
    </xf>
    <xf numFmtId="164" fontId="23" fillId="0" borderId="14" xfId="0" applyNumberFormat="1" applyFont="1" applyBorder="1" applyAlignment="1">
      <alignment horizontal="center" vertical="center" shrinkToFit="1"/>
    </xf>
    <xf numFmtId="164" fontId="3" fillId="0" borderId="26" xfId="0" applyNumberFormat="1" applyFont="1" applyBorder="1" applyAlignment="1">
      <alignment horizontal="center" vertical="center" shrinkToFit="1"/>
    </xf>
    <xf numFmtId="164" fontId="3" fillId="0" borderId="32" xfId="0" applyNumberFormat="1" applyFont="1" applyBorder="1" applyAlignment="1">
      <alignment horizontal="center" vertical="center" shrinkToFit="1"/>
    </xf>
    <xf numFmtId="164" fontId="2" fillId="0" borderId="26" xfId="0" applyNumberFormat="1" applyFont="1" applyBorder="1" applyAlignment="1">
      <alignment horizontal="center" vertical="center" shrinkToFit="1"/>
    </xf>
    <xf numFmtId="164" fontId="3" fillId="0" borderId="2" xfId="0" applyNumberFormat="1" applyFont="1" applyBorder="1" applyAlignment="1">
      <alignment horizontal="center" vertical="center" shrinkToFit="1"/>
    </xf>
    <xf numFmtId="164" fontId="3" fillId="0" borderId="34" xfId="0" applyNumberFormat="1" applyFont="1" applyBorder="1" applyAlignment="1">
      <alignment horizontal="center" vertical="center" shrinkToFit="1"/>
    </xf>
    <xf numFmtId="164" fontId="2" fillId="0" borderId="2" xfId="0" applyNumberFormat="1" applyFont="1" applyBorder="1" applyAlignment="1">
      <alignment horizontal="center" vertical="center" shrinkToFit="1"/>
    </xf>
    <xf numFmtId="164" fontId="3" fillId="0" borderId="6" xfId="0" applyNumberFormat="1" applyFont="1" applyBorder="1" applyAlignment="1">
      <alignment horizontal="center" vertical="center" shrinkToFit="1"/>
    </xf>
    <xf numFmtId="164" fontId="8" fillId="0" borderId="8" xfId="0" applyNumberFormat="1" applyFont="1" applyBorder="1" applyAlignment="1">
      <alignment horizontal="center" vertical="center" shrinkToFit="1"/>
    </xf>
    <xf numFmtId="164" fontId="5" fillId="0" borderId="8" xfId="0" applyNumberFormat="1" applyFont="1" applyBorder="1" applyAlignment="1">
      <alignment horizontal="center" vertical="center" shrinkToFit="1"/>
    </xf>
    <xf numFmtId="164" fontId="8" fillId="0" borderId="9" xfId="0" applyNumberFormat="1" applyFont="1" applyBorder="1" applyAlignment="1">
      <alignment horizontal="center" vertical="center" shrinkToFit="1"/>
    </xf>
    <xf numFmtId="164" fontId="5" fillId="0" borderId="9" xfId="0" applyNumberFormat="1" applyFont="1" applyBorder="1" applyAlignment="1">
      <alignment horizontal="center" vertical="center" shrinkToFit="1"/>
    </xf>
    <xf numFmtId="164" fontId="5" fillId="0" borderId="10" xfId="0" applyNumberFormat="1" applyFont="1" applyBorder="1" applyAlignment="1">
      <alignment horizontal="center" vertical="center" shrinkToFit="1"/>
    </xf>
    <xf numFmtId="164" fontId="8" fillId="0" borderId="13" xfId="0" applyNumberFormat="1" applyFont="1" applyBorder="1" applyAlignment="1">
      <alignment horizontal="center" vertical="center" shrinkToFit="1"/>
    </xf>
    <xf numFmtId="164" fontId="5" fillId="0" borderId="13" xfId="0" applyNumberFormat="1" applyFont="1" applyBorder="1" applyAlignment="1">
      <alignment horizontal="center" vertical="center" shrinkToFit="1"/>
    </xf>
    <xf numFmtId="164" fontId="5" fillId="0" borderId="0" xfId="0" applyNumberFormat="1" applyFont="1" applyAlignment="1">
      <alignment horizontal="center" vertical="center" shrinkToFit="1"/>
    </xf>
    <xf numFmtId="164" fontId="8" fillId="0" borderId="5" xfId="0" applyNumberFormat="1" applyFont="1" applyBorder="1" applyAlignment="1">
      <alignment horizontal="center" vertical="center" shrinkToFit="1"/>
    </xf>
    <xf numFmtId="164" fontId="5" fillId="0" borderId="5" xfId="0" applyNumberFormat="1" applyFont="1" applyBorder="1" applyAlignment="1">
      <alignment horizontal="center" vertical="center" shrinkToFit="1"/>
    </xf>
    <xf numFmtId="164" fontId="5" fillId="0" borderId="1" xfId="0" applyNumberFormat="1" applyFont="1" applyBorder="1" applyAlignment="1">
      <alignment horizontal="center" vertical="center" shrinkToFit="1"/>
    </xf>
    <xf numFmtId="0" fontId="10" fillId="5" borderId="6" xfId="0" applyFont="1" applyFill="1" applyBorder="1" applyAlignment="1">
      <alignment vertical="center"/>
    </xf>
    <xf numFmtId="0" fontId="3" fillId="5" borderId="7" xfId="0" applyFont="1" applyFill="1" applyBorder="1" applyAlignment="1">
      <alignment horizontal="center" vertical="center"/>
    </xf>
    <xf numFmtId="0" fontId="2" fillId="5" borderId="4" xfId="0" applyFont="1" applyFill="1" applyBorder="1" applyAlignment="1">
      <alignment horizontal="center" vertical="center"/>
    </xf>
    <xf numFmtId="0" fontId="7" fillId="0" borderId="26" xfId="0" applyFont="1" applyBorder="1" applyAlignment="1">
      <alignment vertical="center" wrapText="1"/>
    </xf>
    <xf numFmtId="9" fontId="5" fillId="0" borderId="32" xfId="0" applyNumberFormat="1" applyFont="1" applyBorder="1" applyAlignment="1">
      <alignment horizontal="center" vertical="center" shrinkToFit="1"/>
    </xf>
    <xf numFmtId="9" fontId="8" fillId="0" borderId="8" xfId="0" applyNumberFormat="1" applyFont="1" applyBorder="1" applyAlignment="1">
      <alignment horizontal="center" vertical="center" shrinkToFit="1"/>
    </xf>
    <xf numFmtId="9" fontId="5" fillId="0" borderId="0" xfId="0" applyNumberFormat="1" applyFont="1" applyAlignment="1">
      <alignment horizontal="center" vertical="center" shrinkToFit="1"/>
    </xf>
    <xf numFmtId="0" fontId="7" fillId="0" borderId="0" xfId="0" applyFont="1" applyAlignment="1">
      <alignment vertical="center" wrapText="1"/>
    </xf>
    <xf numFmtId="0" fontId="7" fillId="0" borderId="9" xfId="0" applyFont="1" applyBorder="1" applyAlignment="1">
      <alignment vertical="center" wrapText="1"/>
    </xf>
    <xf numFmtId="164" fontId="5" fillId="0" borderId="29" xfId="0" applyNumberFormat="1" applyFont="1" applyBorder="1" applyAlignment="1">
      <alignment horizontal="center" vertical="center" shrinkToFit="1"/>
    </xf>
    <xf numFmtId="0" fontId="7" fillId="0" borderId="29" xfId="0" applyFont="1" applyBorder="1" applyAlignment="1">
      <alignment horizontal="center" vertical="center" wrapText="1"/>
    </xf>
    <xf numFmtId="0" fontId="7" fillId="0" borderId="10" xfId="0" applyFont="1" applyBorder="1" applyAlignment="1">
      <alignment vertical="center" wrapText="1"/>
    </xf>
    <xf numFmtId="0" fontId="7" fillId="0" borderId="30" xfId="0" applyFont="1" applyBorder="1" applyAlignment="1">
      <alignment horizontal="center" vertical="center" wrapText="1"/>
    </xf>
    <xf numFmtId="0" fontId="7" fillId="5" borderId="7"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7" fillId="0" borderId="2" xfId="0" applyFont="1" applyBorder="1" applyAlignment="1">
      <alignment vertical="center" wrapText="1"/>
    </xf>
    <xf numFmtId="49" fontId="7"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7" fillId="0" borderId="3" xfId="0" applyFont="1" applyBorder="1" applyAlignment="1">
      <alignment vertical="center" wrapText="1"/>
    </xf>
    <xf numFmtId="0" fontId="9" fillId="5" borderId="6" xfId="0" applyFont="1" applyFill="1" applyBorder="1" applyAlignment="1">
      <alignment vertical="center" wrapText="1"/>
    </xf>
    <xf numFmtId="0" fontId="9" fillId="5" borderId="4" xfId="0" applyFont="1" applyFill="1" applyBorder="1" applyAlignment="1">
      <alignment horizontal="center" vertical="center" wrapText="1"/>
    </xf>
    <xf numFmtId="168" fontId="5" fillId="0" borderId="8" xfId="0" applyNumberFormat="1" applyFont="1" applyBorder="1" applyAlignment="1">
      <alignment horizontal="center" vertical="center" shrinkToFit="1"/>
    </xf>
    <xf numFmtId="168" fontId="8" fillId="0" borderId="8" xfId="0" applyNumberFormat="1" applyFont="1" applyBorder="1" applyAlignment="1">
      <alignment horizontal="center" vertical="center" shrinkToFit="1"/>
    </xf>
    <xf numFmtId="168" fontId="5" fillId="0" borderId="0" xfId="0" applyNumberFormat="1" applyFont="1" applyAlignment="1">
      <alignment horizontal="center" vertical="center" shrinkToFit="1"/>
    </xf>
    <xf numFmtId="168" fontId="5" fillId="0" borderId="9" xfId="0" applyNumberFormat="1" applyFont="1" applyBorder="1" applyAlignment="1">
      <alignment horizontal="center" vertical="center" shrinkToFit="1"/>
    </xf>
    <xf numFmtId="168" fontId="8" fillId="0" borderId="9" xfId="0" applyNumberFormat="1" applyFont="1" applyBorder="1" applyAlignment="1">
      <alignment horizontal="center" vertical="center" shrinkToFit="1"/>
    </xf>
    <xf numFmtId="168" fontId="5" fillId="0" borderId="14" xfId="0" applyNumberFormat="1" applyFont="1" applyBorder="1" applyAlignment="1">
      <alignment horizontal="center" vertical="center" shrinkToFit="1"/>
    </xf>
    <xf numFmtId="168" fontId="8" fillId="0" borderId="14" xfId="0" applyNumberFormat="1" applyFont="1" applyBorder="1" applyAlignment="1">
      <alignment horizontal="center" vertical="center" shrinkToFit="1"/>
    </xf>
    <xf numFmtId="0" fontId="3" fillId="0" borderId="3" xfId="0" applyFont="1" applyBorder="1" applyAlignment="1">
      <alignment horizontal="center"/>
    </xf>
    <xf numFmtId="0" fontId="3" fillId="0" borderId="13" xfId="0" applyFont="1" applyBorder="1"/>
    <xf numFmtId="0" fontId="3" fillId="3" borderId="22" xfId="0" applyFont="1" applyFill="1" applyBorder="1" applyAlignment="1">
      <alignment horizontal="center" vertical="center"/>
    </xf>
    <xf numFmtId="0" fontId="3" fillId="0" borderId="5" xfId="0" applyFont="1" applyBorder="1"/>
    <xf numFmtId="0" fontId="3" fillId="3" borderId="7" xfId="0" applyFont="1" applyFill="1" applyBorder="1" applyAlignment="1">
      <alignment horizontal="center" vertical="center"/>
    </xf>
    <xf numFmtId="0" fontId="3" fillId="5" borderId="2" xfId="0" applyFont="1" applyFill="1" applyBorder="1" applyAlignment="1">
      <alignment horizontal="center" vertical="center"/>
    </xf>
    <xf numFmtId="0" fontId="17" fillId="3" borderId="20" xfId="0" applyFont="1" applyFill="1" applyBorder="1" applyAlignment="1">
      <alignment horizontal="center" vertical="center" wrapText="1"/>
    </xf>
    <xf numFmtId="0" fontId="14" fillId="0" borderId="8" xfId="0" applyFont="1" applyBorder="1" applyAlignment="1">
      <alignment horizontal="left" vertical="center" wrapText="1"/>
    </xf>
    <xf numFmtId="164" fontId="19" fillId="0" borderId="28" xfId="0" applyNumberFormat="1" applyFont="1" applyBorder="1" applyAlignment="1">
      <alignment horizontal="center" vertical="center" shrinkToFit="1"/>
    </xf>
    <xf numFmtId="164" fontId="26" fillId="0" borderId="28" xfId="0" applyNumberFormat="1" applyFont="1" applyBorder="1" applyAlignment="1">
      <alignment horizontal="center" vertical="center" shrinkToFit="1"/>
    </xf>
    <xf numFmtId="164" fontId="19" fillId="0" borderId="8" xfId="0" applyNumberFormat="1" applyFont="1" applyBorder="1" applyAlignment="1">
      <alignment horizontal="center" vertical="center" shrinkToFit="1"/>
    </xf>
    <xf numFmtId="165" fontId="19" fillId="0" borderId="0" xfId="0" applyNumberFormat="1" applyFont="1" applyAlignment="1">
      <alignment horizontal="center" vertical="center" shrinkToFit="1"/>
    </xf>
    <xf numFmtId="0" fontId="14" fillId="0" borderId="9" xfId="0" applyFont="1" applyBorder="1" applyAlignment="1">
      <alignment horizontal="left" vertical="center" wrapText="1"/>
    </xf>
    <xf numFmtId="164" fontId="19" fillId="0" borderId="29" xfId="0" applyNumberFormat="1" applyFont="1" applyBorder="1" applyAlignment="1">
      <alignment horizontal="center" vertical="center" shrinkToFit="1"/>
    </xf>
    <xf numFmtId="164" fontId="26" fillId="0" borderId="29" xfId="0" applyNumberFormat="1" applyFont="1" applyBorder="1" applyAlignment="1">
      <alignment horizontal="center" vertical="center" shrinkToFit="1"/>
    </xf>
    <xf numFmtId="164" fontId="19" fillId="0" borderId="9" xfId="0" applyNumberFormat="1" applyFont="1" applyBorder="1" applyAlignment="1">
      <alignment horizontal="center" vertical="center" shrinkToFit="1"/>
    </xf>
    <xf numFmtId="0" fontId="14" fillId="0" borderId="29" xfId="0" applyFont="1" applyBorder="1" applyAlignment="1">
      <alignment horizontal="center" vertical="center" wrapText="1"/>
    </xf>
    <xf numFmtId="0" fontId="13" fillId="0" borderId="29" xfId="0" applyFont="1" applyBorder="1" applyAlignment="1">
      <alignment horizontal="center" vertical="center" wrapText="1"/>
    </xf>
    <xf numFmtId="0" fontId="14" fillId="0" borderId="9" xfId="0" applyFont="1" applyBorder="1" applyAlignment="1">
      <alignment horizontal="center" vertical="center" wrapText="1"/>
    </xf>
    <xf numFmtId="9" fontId="26" fillId="0" borderId="29" xfId="0" applyNumberFormat="1" applyFont="1" applyBorder="1" applyAlignment="1">
      <alignment horizontal="center" vertical="center" shrinkToFit="1"/>
    </xf>
    <xf numFmtId="0" fontId="14" fillId="0" borderId="10" xfId="0" applyFont="1" applyBorder="1" applyAlignment="1">
      <alignment horizontal="left" vertical="center" wrapText="1"/>
    </xf>
    <xf numFmtId="0" fontId="14" fillId="0" borderId="30" xfId="0" applyFont="1" applyBorder="1" applyAlignment="1">
      <alignment horizontal="center" vertical="center" wrapText="1"/>
    </xf>
    <xf numFmtId="0" fontId="13" fillId="0" borderId="3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2" xfId="0" applyFont="1" applyBorder="1" applyAlignment="1">
      <alignment horizontal="center" vertical="center" wrapText="1"/>
    </xf>
    <xf numFmtId="0" fontId="13" fillId="0" borderId="32" xfId="0" applyFont="1" applyBorder="1" applyAlignment="1">
      <alignment horizontal="center" vertical="center" wrapText="1"/>
    </xf>
    <xf numFmtId="0" fontId="14" fillId="0" borderId="26" xfId="0" applyFont="1" applyBorder="1" applyAlignment="1">
      <alignment horizontal="center" vertical="center" wrapText="1"/>
    </xf>
    <xf numFmtId="168" fontId="19" fillId="0" borderId="29" xfId="0" applyNumberFormat="1" applyFont="1" applyBorder="1" applyAlignment="1">
      <alignment horizontal="center" vertical="center" shrinkToFit="1"/>
    </xf>
    <xf numFmtId="168" fontId="26" fillId="0" borderId="29" xfId="0" applyNumberFormat="1" applyFont="1" applyBorder="1" applyAlignment="1">
      <alignment horizontal="center" vertical="center" shrinkToFit="1"/>
    </xf>
    <xf numFmtId="168" fontId="19" fillId="0" borderId="9" xfId="0" applyNumberFormat="1" applyFont="1" applyBorder="1" applyAlignment="1">
      <alignment horizontal="center" vertical="center" shrinkToFit="1"/>
    </xf>
    <xf numFmtId="168" fontId="19" fillId="0" borderId="30" xfId="0" applyNumberFormat="1" applyFont="1" applyBorder="1" applyAlignment="1">
      <alignment horizontal="center" vertical="center" shrinkToFit="1"/>
    </xf>
    <xf numFmtId="168" fontId="26" fillId="0" borderId="30" xfId="0" applyNumberFormat="1" applyFont="1" applyBorder="1" applyAlignment="1">
      <alignment horizontal="center" vertical="center" shrinkToFit="1"/>
    </xf>
    <xf numFmtId="168" fontId="19" fillId="0" borderId="10" xfId="0" applyNumberFormat="1" applyFont="1" applyBorder="1" applyAlignment="1">
      <alignment horizontal="center" vertical="center" shrinkToFit="1"/>
    </xf>
    <xf numFmtId="0" fontId="2" fillId="0" borderId="20" xfId="0" applyFont="1" applyBorder="1" applyAlignment="1">
      <alignment horizontal="center" vertical="center"/>
    </xf>
    <xf numFmtId="0" fontId="17" fillId="3" borderId="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3" fillId="5" borderId="25" xfId="0" applyFont="1" applyFill="1" applyBorder="1" applyAlignment="1">
      <alignment vertical="center"/>
    </xf>
    <xf numFmtId="164" fontId="19" fillId="0" borderId="32" xfId="0" applyNumberFormat="1" applyFont="1" applyBorder="1" applyAlignment="1">
      <alignment horizontal="center" vertical="center" shrinkToFit="1"/>
    </xf>
    <xf numFmtId="0" fontId="14" fillId="0" borderId="28" xfId="0" applyFont="1" applyBorder="1" applyAlignment="1">
      <alignment horizontal="center" vertical="center" wrapText="1"/>
    </xf>
    <xf numFmtId="0" fontId="14" fillId="0" borderId="8" xfId="0" applyFont="1" applyBorder="1" applyAlignment="1">
      <alignment horizontal="center" vertical="center" wrapText="1"/>
    </xf>
    <xf numFmtId="0" fontId="17" fillId="0" borderId="29" xfId="0" applyFont="1" applyBorder="1" applyAlignment="1">
      <alignment horizontal="center" vertical="top" wrapText="1"/>
    </xf>
    <xf numFmtId="0" fontId="14" fillId="0" borderId="29" xfId="0" applyFont="1" applyBorder="1" applyAlignment="1">
      <alignment horizontal="center" vertical="top" wrapText="1"/>
    </xf>
    <xf numFmtId="164" fontId="19" fillId="0" borderId="29" xfId="0" applyNumberFormat="1" applyFont="1" applyBorder="1" applyAlignment="1">
      <alignment horizontal="center" vertical="top" shrinkToFit="1"/>
    </xf>
    <xf numFmtId="0" fontId="14" fillId="0" borderId="30" xfId="0" applyFont="1" applyBorder="1" applyAlignment="1">
      <alignment horizontal="center" vertical="top" wrapText="1"/>
    </xf>
    <xf numFmtId="0" fontId="13" fillId="5" borderId="20"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7" fillId="5" borderId="21" xfId="0" applyFont="1" applyFill="1" applyBorder="1" applyAlignment="1">
      <alignment horizontal="center" vertical="center" wrapText="1"/>
    </xf>
    <xf numFmtId="0" fontId="18" fillId="5" borderId="21" xfId="0" applyFont="1" applyFill="1" applyBorder="1" applyAlignment="1">
      <alignment horizontal="center" vertical="center" wrapText="1"/>
    </xf>
    <xf numFmtId="0" fontId="3" fillId="5" borderId="22" xfId="0" applyFont="1" applyFill="1" applyBorder="1" applyAlignment="1">
      <alignment vertical="center"/>
    </xf>
    <xf numFmtId="0" fontId="14" fillId="5" borderId="7" xfId="0" applyFont="1" applyFill="1" applyBorder="1" applyAlignment="1">
      <alignment horizontal="left" vertical="center" wrapText="1"/>
    </xf>
    <xf numFmtId="9" fontId="19" fillId="0" borderId="8" xfId="0" applyNumberFormat="1" applyFont="1" applyBorder="1" applyAlignment="1">
      <alignment horizontal="center" vertical="center" shrinkToFit="1"/>
    </xf>
    <xf numFmtId="9" fontId="26" fillId="0" borderId="8" xfId="0" applyNumberFormat="1" applyFont="1" applyBorder="1" applyAlignment="1">
      <alignment horizontal="center" vertical="center" shrinkToFit="1"/>
    </xf>
    <xf numFmtId="9" fontId="19" fillId="0" borderId="36" xfId="0" applyNumberFormat="1" applyFont="1" applyBorder="1" applyAlignment="1">
      <alignment horizontal="center" vertical="center" shrinkToFit="1"/>
    </xf>
    <xf numFmtId="9" fontId="19" fillId="0" borderId="3" xfId="0" applyNumberFormat="1" applyFont="1" applyBorder="1" applyAlignment="1">
      <alignment horizontal="center" vertical="center" shrinkToFit="1"/>
    </xf>
    <xf numFmtId="9" fontId="19" fillId="0" borderId="0" xfId="0" applyNumberFormat="1" applyFont="1" applyAlignment="1">
      <alignment horizontal="center" vertical="center" shrinkToFit="1"/>
    </xf>
    <xf numFmtId="0" fontId="14" fillId="0" borderId="26" xfId="0" applyFont="1" applyBorder="1" applyAlignment="1">
      <alignment horizontal="left" vertical="center" wrapText="1"/>
    </xf>
    <xf numFmtId="9" fontId="19" fillId="0" borderId="26" xfId="0" applyNumberFormat="1" applyFont="1" applyBorder="1" applyAlignment="1">
      <alignment horizontal="center" vertical="center" shrinkToFit="1"/>
    </xf>
    <xf numFmtId="9" fontId="19" fillId="0" borderId="9" xfId="0" applyNumberFormat="1" applyFont="1" applyBorder="1" applyAlignment="1">
      <alignment horizontal="center" vertical="center" shrinkToFit="1"/>
    </xf>
    <xf numFmtId="9" fontId="26" fillId="0" borderId="9" xfId="0" applyNumberFormat="1" applyFont="1" applyBorder="1" applyAlignment="1">
      <alignment horizontal="center" vertical="center" shrinkToFit="1"/>
    </xf>
    <xf numFmtId="9" fontId="19" fillId="0" borderId="11" xfId="0" applyNumberFormat="1" applyFont="1" applyBorder="1" applyAlignment="1">
      <alignment horizontal="center" vertical="center" shrinkToFit="1"/>
    </xf>
    <xf numFmtId="9" fontId="19" fillId="0" borderId="13" xfId="0" applyNumberFormat="1" applyFont="1" applyBorder="1" applyAlignment="1">
      <alignment horizontal="center" vertical="center" shrinkToFit="1"/>
    </xf>
    <xf numFmtId="0" fontId="14" fillId="0" borderId="10" xfId="0" applyFont="1" applyBorder="1" applyAlignment="1">
      <alignment horizontal="center" vertical="center" wrapText="1"/>
    </xf>
    <xf numFmtId="164" fontId="19" fillId="0" borderId="10" xfId="0" applyNumberFormat="1" applyFont="1" applyBorder="1" applyAlignment="1">
      <alignment horizontal="center" vertical="center" shrinkToFit="1"/>
    </xf>
    <xf numFmtId="0" fontId="13" fillId="0" borderId="10" xfId="0" applyFont="1" applyBorder="1" applyAlignment="1">
      <alignment horizontal="center" vertical="center" wrapText="1"/>
    </xf>
    <xf numFmtId="164" fontId="19" fillId="0" borderId="37" xfId="0" applyNumberFormat="1" applyFont="1" applyBorder="1" applyAlignment="1">
      <alignment horizontal="center" vertical="center" shrinkToFit="1"/>
    </xf>
    <xf numFmtId="164" fontId="19" fillId="0" borderId="13" xfId="0" applyNumberFormat="1" applyFont="1" applyBorder="1" applyAlignment="1">
      <alignment horizontal="center" vertical="center" shrinkToFit="1"/>
    </xf>
    <xf numFmtId="0" fontId="14" fillId="0" borderId="5" xfId="0" applyFont="1" applyBorder="1" applyAlignment="1">
      <alignment horizontal="left" vertical="center" wrapText="1"/>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164" fontId="19" fillId="0" borderId="5" xfId="0" applyNumberFormat="1" applyFont="1" applyBorder="1" applyAlignment="1">
      <alignment horizontal="center" vertical="center" shrinkToFit="1"/>
    </xf>
    <xf numFmtId="0" fontId="13" fillId="0" borderId="5" xfId="0" applyFont="1" applyBorder="1" applyAlignment="1">
      <alignment horizontal="center" vertical="center" wrapText="1"/>
    </xf>
    <xf numFmtId="164" fontId="19" fillId="0" borderId="35" xfId="0" applyNumberFormat="1" applyFont="1" applyBorder="1" applyAlignment="1">
      <alignment horizontal="center" vertical="center" shrinkToFit="1"/>
    </xf>
    <xf numFmtId="0" fontId="13" fillId="8" borderId="6" xfId="0" applyFont="1" applyFill="1" applyBorder="1" applyAlignment="1">
      <alignment horizontal="left" vertical="center" wrapText="1"/>
    </xf>
    <xf numFmtId="0" fontId="14" fillId="8" borderId="7" xfId="0" applyFont="1" applyFill="1" applyBorder="1" applyAlignment="1">
      <alignment horizontal="center" vertical="center" wrapText="1"/>
    </xf>
    <xf numFmtId="0" fontId="14" fillId="8" borderId="21" xfId="0" applyFont="1" applyFill="1" applyBorder="1" applyAlignment="1">
      <alignment horizontal="center" vertical="center" wrapText="1"/>
    </xf>
    <xf numFmtId="166" fontId="19" fillId="8" borderId="21" xfId="0" applyNumberFormat="1" applyFont="1" applyFill="1" applyBorder="1" applyAlignment="1">
      <alignment horizontal="center" vertical="center" shrinkToFit="1"/>
    </xf>
    <xf numFmtId="165" fontId="19" fillId="8" borderId="7" xfId="0" applyNumberFormat="1" applyFont="1" applyFill="1" applyBorder="1" applyAlignment="1">
      <alignment horizontal="center" vertical="center" shrinkToFit="1"/>
    </xf>
    <xf numFmtId="0" fontId="13" fillId="8" borderId="7" xfId="0" applyFont="1" applyFill="1" applyBorder="1" applyAlignment="1">
      <alignment horizontal="center" vertical="center" wrapText="1"/>
    </xf>
    <xf numFmtId="166" fontId="19" fillId="8" borderId="7" xfId="0" applyNumberFormat="1" applyFont="1" applyFill="1" applyBorder="1" applyAlignment="1">
      <alignment horizontal="center" vertical="center" shrinkToFit="1"/>
    </xf>
    <xf numFmtId="166" fontId="19" fillId="8" borderId="4" xfId="0" applyNumberFormat="1" applyFont="1" applyFill="1" applyBorder="1" applyAlignment="1">
      <alignment horizontal="center" vertical="center" shrinkToFit="1"/>
    </xf>
    <xf numFmtId="0" fontId="14" fillId="0" borderId="23" xfId="0" applyFont="1" applyBorder="1" applyAlignment="1">
      <alignment horizontal="left" vertical="center" wrapText="1"/>
    </xf>
    <xf numFmtId="9" fontId="14" fillId="0" borderId="23" xfId="0" applyNumberFormat="1" applyFont="1" applyBorder="1" applyAlignment="1">
      <alignment horizontal="center" vertical="center" wrapText="1"/>
    </xf>
    <xf numFmtId="9" fontId="14" fillId="0" borderId="20" xfId="0" applyNumberFormat="1" applyFont="1" applyBorder="1" applyAlignment="1">
      <alignment horizontal="center" vertical="center" wrapText="1"/>
    </xf>
    <xf numFmtId="9" fontId="14" fillId="0" borderId="3" xfId="0" applyNumberFormat="1" applyFont="1" applyBorder="1" applyAlignment="1">
      <alignment horizontal="center" vertical="center" wrapText="1"/>
    </xf>
    <xf numFmtId="9" fontId="13" fillId="0" borderId="3" xfId="0" applyNumberFormat="1" applyFont="1" applyBorder="1" applyAlignment="1">
      <alignment horizontal="center" vertical="center" wrapText="1"/>
    </xf>
    <xf numFmtId="9" fontId="14" fillId="0" borderId="13" xfId="0" applyNumberFormat="1" applyFont="1" applyBorder="1" applyAlignment="1">
      <alignment horizontal="center" vertical="center" wrapText="1"/>
    </xf>
    <xf numFmtId="0" fontId="14" fillId="0" borderId="24" xfId="0" applyFont="1" applyBorder="1" applyAlignment="1">
      <alignment horizontal="center" vertical="center" wrapText="1"/>
    </xf>
    <xf numFmtId="9" fontId="13" fillId="0" borderId="13" xfId="0" applyNumberFormat="1" applyFont="1" applyBorder="1" applyAlignment="1">
      <alignment horizontal="center" vertical="center" wrapText="1"/>
    </xf>
    <xf numFmtId="9" fontId="14" fillId="0" borderId="24" xfId="0" applyNumberFormat="1" applyFont="1" applyBorder="1" applyAlignment="1">
      <alignment horizontal="center" vertical="center" wrapText="1"/>
    </xf>
    <xf numFmtId="0" fontId="14" fillId="0" borderId="35" xfId="0" applyFont="1" applyBorder="1" applyAlignment="1">
      <alignment horizontal="left" vertical="center" wrapText="1"/>
    </xf>
    <xf numFmtId="9" fontId="14" fillId="0" borderId="35"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9" fontId="13" fillId="0" borderId="5" xfId="0" applyNumberFormat="1" applyFont="1" applyBorder="1" applyAlignment="1">
      <alignment horizontal="center" vertical="center" wrapText="1"/>
    </xf>
    <xf numFmtId="0" fontId="14" fillId="8" borderId="0" xfId="0" applyFont="1" applyFill="1" applyAlignment="1">
      <alignment horizontal="center" vertical="center" wrapText="1"/>
    </xf>
    <xf numFmtId="0" fontId="14" fillId="8" borderId="1" xfId="0" applyFont="1" applyFill="1" applyBorder="1" applyAlignment="1">
      <alignment horizontal="center" vertical="center" wrapText="1"/>
    </xf>
    <xf numFmtId="166" fontId="19" fillId="8" borderId="1" xfId="0" applyNumberFormat="1" applyFont="1" applyFill="1" applyBorder="1" applyAlignment="1">
      <alignment horizontal="center" vertical="center" shrinkToFit="1"/>
    </xf>
    <xf numFmtId="0" fontId="14" fillId="0" borderId="3" xfId="0" applyFont="1" applyBorder="1" applyAlignment="1">
      <alignment horizontal="left" vertical="center" wrapText="1"/>
    </xf>
    <xf numFmtId="9" fontId="14" fillId="0" borderId="22" xfId="0" applyNumberFormat="1" applyFont="1" applyBorder="1" applyAlignment="1">
      <alignment horizontal="center" vertical="center" wrapText="1"/>
    </xf>
    <xf numFmtId="9" fontId="13" fillId="0" borderId="22" xfId="0" applyNumberFormat="1" applyFont="1" applyBorder="1" applyAlignment="1">
      <alignment horizontal="center" vertical="center" wrapText="1"/>
    </xf>
    <xf numFmtId="0" fontId="14" fillId="0" borderId="13" xfId="0" applyFont="1" applyBorder="1" applyAlignment="1">
      <alignment horizontal="left" vertical="center" wrapText="1"/>
    </xf>
    <xf numFmtId="9" fontId="13" fillId="0" borderId="24" xfId="0" applyNumberFormat="1" applyFont="1" applyBorder="1" applyAlignment="1">
      <alignment horizontal="center" vertical="center" wrapText="1"/>
    </xf>
    <xf numFmtId="0" fontId="14" fillId="8" borderId="4" xfId="0" applyFont="1" applyFill="1" applyBorder="1" applyAlignment="1">
      <alignment horizontal="center" vertical="center" wrapText="1"/>
    </xf>
    <xf numFmtId="9" fontId="19" fillId="0" borderId="10" xfId="0" applyNumberFormat="1" applyFont="1" applyBorder="1" applyAlignment="1">
      <alignment horizontal="center" vertical="center" shrinkToFit="1"/>
    </xf>
    <xf numFmtId="166" fontId="19" fillId="8" borderId="22" xfId="0" applyNumberFormat="1" applyFont="1" applyFill="1" applyBorder="1" applyAlignment="1">
      <alignment horizontal="center" vertical="center" shrinkToFit="1"/>
    </xf>
    <xf numFmtId="9" fontId="13" fillId="0" borderId="23" xfId="0" applyNumberFormat="1" applyFont="1" applyBorder="1" applyAlignment="1">
      <alignment horizontal="center" vertical="center" wrapText="1"/>
    </xf>
    <xf numFmtId="9" fontId="19" fillId="0" borderId="14" xfId="0" applyNumberFormat="1" applyFont="1" applyBorder="1" applyAlignment="1">
      <alignment horizontal="center" vertical="center" shrinkToFit="1"/>
    </xf>
    <xf numFmtId="0" fontId="13" fillId="0" borderId="8" xfId="0" applyFont="1" applyBorder="1" applyAlignment="1">
      <alignment horizontal="center" vertical="center" wrapText="1"/>
    </xf>
    <xf numFmtId="0" fontId="14" fillId="0" borderId="33" xfId="0" applyFont="1" applyBorder="1" applyAlignment="1">
      <alignment horizontal="center" vertical="center" wrapText="1"/>
    </xf>
    <xf numFmtId="168" fontId="26" fillId="0" borderId="9" xfId="0" applyNumberFormat="1" applyFont="1" applyBorder="1" applyAlignment="1">
      <alignment horizontal="center" vertical="center" shrinkToFit="1"/>
    </xf>
    <xf numFmtId="168" fontId="19" fillId="0" borderId="18" xfId="0" applyNumberFormat="1" applyFont="1" applyBorder="1" applyAlignment="1">
      <alignment horizontal="center" vertical="center" shrinkToFit="1"/>
    </xf>
    <xf numFmtId="168" fontId="26" fillId="0" borderId="10" xfId="0" applyNumberFormat="1" applyFont="1" applyBorder="1" applyAlignment="1">
      <alignment horizontal="center" vertical="center" shrinkToFit="1"/>
    </xf>
    <xf numFmtId="168" fontId="19" fillId="0" borderId="19" xfId="0" applyNumberFormat="1" applyFont="1" applyBorder="1" applyAlignment="1">
      <alignment horizontal="center" vertical="center" shrinkToFit="1"/>
    </xf>
    <xf numFmtId="0" fontId="9" fillId="0" borderId="0" xfId="0" applyFont="1"/>
    <xf numFmtId="0" fontId="7" fillId="0" borderId="0" xfId="0" applyFont="1"/>
    <xf numFmtId="0" fontId="7" fillId="2" borderId="0" xfId="0" applyFont="1" applyFill="1"/>
    <xf numFmtId="0" fontId="2" fillId="0" borderId="2" xfId="0" applyFont="1" applyBorder="1" applyAlignment="1">
      <alignment horizontal="center" vertical="center"/>
    </xf>
    <xf numFmtId="0" fontId="21" fillId="3" borderId="2" xfId="0" applyFont="1" applyFill="1" applyBorder="1" applyAlignment="1">
      <alignment horizontal="center" vertical="center" wrapText="1"/>
    </xf>
    <xf numFmtId="0" fontId="3" fillId="5" borderId="2" xfId="0" applyFont="1" applyFill="1" applyBorder="1" applyAlignment="1">
      <alignment horizontal="left" vertical="center"/>
    </xf>
    <xf numFmtId="4" fontId="9" fillId="5" borderId="2" xfId="1" applyNumberFormat="1" applyFont="1" applyFill="1" applyBorder="1" applyAlignment="1">
      <alignment horizontal="center" vertical="center" wrapText="1"/>
    </xf>
    <xf numFmtId="0" fontId="3" fillId="0" borderId="2" xfId="0" applyFont="1" applyBorder="1" applyAlignment="1">
      <alignment horizontal="left" vertical="center"/>
    </xf>
    <xf numFmtId="8" fontId="2" fillId="0" borderId="2" xfId="0" applyNumberFormat="1" applyFont="1" applyBorder="1" applyAlignment="1">
      <alignment horizontal="center"/>
    </xf>
    <xf numFmtId="0" fontId="9" fillId="5" borderId="2" xfId="0" applyFont="1" applyFill="1" applyBorder="1" applyAlignment="1">
      <alignment vertical="center" wrapText="1"/>
    </xf>
    <xf numFmtId="0" fontId="3" fillId="2" borderId="0" xfId="0" applyFont="1" applyFill="1"/>
    <xf numFmtId="0" fontId="7" fillId="2" borderId="2" xfId="1" applyFont="1" applyFill="1" applyBorder="1" applyAlignment="1">
      <alignment horizontal="left" vertical="center" wrapText="1"/>
    </xf>
    <xf numFmtId="9" fontId="2" fillId="0" borderId="2" xfId="0" applyNumberFormat="1" applyFont="1" applyBorder="1" applyAlignment="1">
      <alignment horizontal="center" vertical="center" wrapText="1"/>
    </xf>
    <xf numFmtId="0" fontId="7" fillId="0" borderId="2" xfId="1" applyFont="1" applyBorder="1" applyAlignment="1">
      <alignment horizontal="left" vertical="center" wrapText="1"/>
    </xf>
    <xf numFmtId="8" fontId="2" fillId="0" borderId="2" xfId="0" applyNumberFormat="1" applyFont="1" applyBorder="1" applyAlignment="1">
      <alignment horizontal="center" vertical="center" wrapText="1"/>
    </xf>
    <xf numFmtId="0" fontId="7" fillId="0" borderId="2" xfId="1" applyFont="1" applyBorder="1" applyAlignment="1">
      <alignment vertical="center"/>
    </xf>
    <xf numFmtId="0" fontId="3" fillId="5" borderId="2" xfId="0" applyFont="1" applyFill="1" applyBorder="1" applyAlignment="1">
      <alignment vertical="center" wrapText="1"/>
    </xf>
    <xf numFmtId="0" fontId="9" fillId="9" borderId="2" xfId="0" applyFont="1" applyFill="1" applyBorder="1" applyAlignment="1">
      <alignment vertical="center" wrapText="1"/>
    </xf>
    <xf numFmtId="9" fontId="2" fillId="9" borderId="2" xfId="0" applyNumberFormat="1" applyFont="1" applyFill="1" applyBorder="1" applyAlignment="1">
      <alignment horizontal="center" vertical="center" wrapText="1"/>
    </xf>
    <xf numFmtId="9" fontId="9" fillId="0" borderId="2" xfId="2" applyNumberFormat="1" applyFont="1" applyBorder="1" applyAlignment="1">
      <alignment horizontal="center" vertical="center" wrapText="1"/>
    </xf>
    <xf numFmtId="0" fontId="7" fillId="0" borderId="2" xfId="1" applyFont="1" applyBorder="1" applyAlignment="1">
      <alignment horizontal="left" vertical="center"/>
    </xf>
    <xf numFmtId="8" fontId="9" fillId="0" borderId="2" xfId="0" applyNumberFormat="1" applyFont="1" applyBorder="1" applyAlignment="1">
      <alignment horizontal="center" vertical="center"/>
    </xf>
    <xf numFmtId="0" fontId="3" fillId="7" borderId="2" xfId="0" applyFont="1" applyFill="1" applyBorder="1"/>
    <xf numFmtId="0" fontId="3" fillId="0" borderId="2" xfId="0" applyFont="1" applyBorder="1"/>
    <xf numFmtId="0" fontId="3" fillId="0" borderId="2" xfId="0" applyFont="1" applyBorder="1" applyAlignment="1">
      <alignment vertical="center"/>
    </xf>
    <xf numFmtId="9" fontId="2" fillId="0" borderId="2" xfId="0" applyNumberFormat="1" applyFont="1" applyBorder="1" applyAlignment="1">
      <alignment horizontal="center" vertical="center"/>
    </xf>
    <xf numFmtId="0" fontId="3" fillId="7" borderId="3" xfId="0" applyFont="1" applyFill="1" applyBorder="1"/>
    <xf numFmtId="0" fontId="3" fillId="0" borderId="3" xfId="0" applyFont="1" applyBorder="1"/>
    <xf numFmtId="0" fontId="3" fillId="0" borderId="13" xfId="0" applyFont="1" applyBorder="1" applyAlignment="1">
      <alignment vertical="center"/>
    </xf>
    <xf numFmtId="0" fontId="3" fillId="0" borderId="13" xfId="0" applyFont="1" applyBorder="1" applyAlignment="1">
      <alignment horizontal="center" vertical="center"/>
    </xf>
    <xf numFmtId="0" fontId="29"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2" borderId="1" xfId="0" applyFont="1" applyFill="1" applyBorder="1"/>
    <xf numFmtId="164" fontId="2" fillId="3" borderId="4" xfId="0" applyNumberFormat="1" applyFont="1" applyFill="1" applyBorder="1" applyAlignment="1">
      <alignment horizontal="center" vertical="center" wrapText="1"/>
    </xf>
    <xf numFmtId="164" fontId="2" fillId="7" borderId="4" xfId="0" applyNumberFormat="1" applyFont="1" applyFill="1" applyBorder="1" applyAlignment="1">
      <alignment horizontal="center" vertical="center"/>
    </xf>
    <xf numFmtId="0" fontId="3" fillId="0" borderId="2" xfId="0" applyFont="1" applyBorder="1" applyAlignment="1">
      <alignment horizontal="left" vertical="center" wrapText="1"/>
    </xf>
    <xf numFmtId="164" fontId="2" fillId="0" borderId="2" xfId="0" applyNumberFormat="1" applyFont="1" applyBorder="1" applyAlignment="1">
      <alignment horizontal="center" vertical="center"/>
    </xf>
    <xf numFmtId="0" fontId="2" fillId="7" borderId="2" xfId="0" applyFont="1" applyFill="1" applyBorder="1" applyAlignment="1">
      <alignment horizontal="center" vertical="center" wrapText="1"/>
    </xf>
    <xf numFmtId="164" fontId="2" fillId="7" borderId="2" xfId="0" applyNumberFormat="1" applyFont="1" applyFill="1" applyBorder="1" applyAlignment="1">
      <alignment horizontal="center" vertical="center"/>
    </xf>
    <xf numFmtId="0" fontId="2" fillId="0" borderId="2" xfId="0" applyFont="1" applyBorder="1" applyAlignment="1">
      <alignment horizontal="right" vertical="center"/>
    </xf>
    <xf numFmtId="164" fontId="3" fillId="0" borderId="0" xfId="0" applyNumberFormat="1" applyFont="1"/>
    <xf numFmtId="0" fontId="3" fillId="0" borderId="5" xfId="0" applyFont="1" applyBorder="1" applyAlignment="1">
      <alignment horizontal="left" vertical="center" wrapText="1"/>
    </xf>
    <xf numFmtId="0" fontId="3" fillId="7" borderId="3" xfId="0" applyFont="1" applyFill="1" applyBorder="1" applyAlignment="1">
      <alignment horizontal="left" vertical="center"/>
    </xf>
    <xf numFmtId="0" fontId="2" fillId="7" borderId="5" xfId="0" applyFont="1" applyFill="1" applyBorder="1" applyAlignment="1">
      <alignment horizontal="center" vertical="center"/>
    </xf>
    <xf numFmtId="0" fontId="9" fillId="0" borderId="0" xfId="0" applyFont="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4" xfId="0" applyFont="1" applyFill="1" applyBorder="1" applyAlignment="1">
      <alignment vertical="center"/>
    </xf>
    <xf numFmtId="0" fontId="3" fillId="2" borderId="22" xfId="0" applyFont="1" applyFill="1" applyBorder="1" applyAlignment="1">
      <alignment vertical="center" wrapText="1"/>
    </xf>
    <xf numFmtId="0" fontId="3" fillId="3" borderId="7" xfId="0" applyFont="1" applyFill="1" applyBorder="1" applyAlignment="1">
      <alignment horizontal="center" vertical="center" wrapText="1"/>
    </xf>
    <xf numFmtId="0" fontId="3" fillId="0" borderId="35"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xf numFmtId="0" fontId="3" fillId="5" borderId="2" xfId="0" applyFont="1" applyFill="1" applyBorder="1"/>
    <xf numFmtId="0" fontId="2" fillId="0" borderId="5" xfId="0"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3" fontId="2" fillId="0" borderId="7" xfId="0" applyNumberFormat="1" applyFont="1" applyBorder="1" applyAlignment="1">
      <alignment vertical="center" wrapText="1"/>
    </xf>
    <xf numFmtId="164" fontId="2" fillId="0" borderId="21" xfId="0" applyNumberFormat="1" applyFont="1" applyBorder="1" applyAlignment="1">
      <alignment vertical="center" wrapText="1"/>
    </xf>
    <xf numFmtId="164" fontId="2" fillId="0" borderId="21" xfId="0" applyNumberFormat="1" applyFont="1" applyBorder="1" applyAlignment="1">
      <alignment horizontal="center" vertical="center" wrapText="1"/>
    </xf>
    <xf numFmtId="164" fontId="2" fillId="0" borderId="22" xfId="0" applyNumberFormat="1"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9" fillId="3" borderId="7" xfId="0" applyFont="1" applyFill="1" applyBorder="1" applyAlignment="1">
      <alignment horizontal="center" vertical="center"/>
    </xf>
    <xf numFmtId="0" fontId="9" fillId="0" borderId="39" xfId="0" applyFont="1" applyBorder="1" applyAlignment="1">
      <alignment horizontal="center" vertical="center" wrapText="1"/>
    </xf>
    <xf numFmtId="0" fontId="12" fillId="0" borderId="2" xfId="0" applyFont="1" applyBorder="1" applyAlignment="1">
      <alignment vertical="center" wrapText="1"/>
    </xf>
    <xf numFmtId="0" fontId="9" fillId="0" borderId="6" xfId="0" applyFont="1" applyBorder="1" applyAlignment="1">
      <alignment horizontal="left" vertical="center" wrapText="1"/>
    </xf>
    <xf numFmtId="0" fontId="14" fillId="8" borderId="2" xfId="0" applyFont="1" applyFill="1" applyBorder="1" applyAlignment="1">
      <alignment horizontal="center" vertical="center" wrapText="1"/>
    </xf>
    <xf numFmtId="0" fontId="7" fillId="0" borderId="14" xfId="0" applyFont="1" applyBorder="1" applyAlignment="1">
      <alignment vertical="center" wrapText="1"/>
    </xf>
    <xf numFmtId="0" fontId="9" fillId="5" borderId="4" xfId="0" applyFont="1" applyFill="1" applyBorder="1" applyAlignment="1">
      <alignment horizontal="left" vertical="center" wrapText="1"/>
    </xf>
    <xf numFmtId="0" fontId="29" fillId="0" borderId="0" xfId="0" applyFont="1"/>
    <xf numFmtId="0" fontId="30" fillId="0" borderId="0" xfId="0" applyFont="1"/>
    <xf numFmtId="164" fontId="31" fillId="0" borderId="2" xfId="0" applyNumberFormat="1" applyFont="1" applyBorder="1" applyAlignment="1">
      <alignment horizontal="center" vertical="center"/>
    </xf>
    <xf numFmtId="3" fontId="2" fillId="0" borderId="6" xfId="0" applyNumberFormat="1" applyFont="1" applyBorder="1" applyAlignment="1">
      <alignment vertical="center" wrapText="1"/>
    </xf>
    <xf numFmtId="3" fontId="2" fillId="0" borderId="21" xfId="0" applyNumberFormat="1" applyFont="1" applyBorder="1" applyAlignment="1">
      <alignment vertical="center" wrapText="1"/>
    </xf>
    <xf numFmtId="0" fontId="3" fillId="2" borderId="0" xfId="0" applyFont="1" applyFill="1" applyAlignment="1">
      <alignment horizontal="center" vertical="center"/>
    </xf>
    <xf numFmtId="3" fontId="2" fillId="0" borderId="20" xfId="0" applyNumberFormat="1" applyFont="1" applyBorder="1" applyAlignment="1">
      <alignment horizontal="left" vertical="center" wrapText="1"/>
    </xf>
    <xf numFmtId="0" fontId="3" fillId="0" borderId="1" xfId="0" applyFont="1" applyBorder="1" applyAlignment="1">
      <alignment horizontal="left"/>
    </xf>
    <xf numFmtId="8" fontId="9" fillId="0" borderId="2" xfId="0" applyNumberFormat="1" applyFont="1" applyBorder="1" applyAlignment="1">
      <alignment horizontal="center" vertical="center" wrapText="1"/>
    </xf>
    <xf numFmtId="0" fontId="18" fillId="5" borderId="2" xfId="0" applyFont="1" applyFill="1" applyBorder="1" applyAlignment="1">
      <alignment horizontal="left" vertical="center"/>
    </xf>
    <xf numFmtId="0" fontId="14" fillId="0" borderId="14" xfId="0" applyFont="1" applyBorder="1" applyAlignment="1">
      <alignment horizontal="left" vertical="center" wrapText="1"/>
    </xf>
    <xf numFmtId="9" fontId="19" fillId="0" borderId="15" xfId="0" applyNumberFormat="1" applyFont="1" applyBorder="1" applyAlignment="1">
      <alignment horizontal="center" vertical="center" shrinkToFit="1"/>
    </xf>
    <xf numFmtId="9" fontId="14" fillId="0" borderId="25" xfId="0" applyNumberFormat="1" applyFont="1" applyBorder="1" applyAlignment="1">
      <alignment horizontal="center" vertical="center" wrapText="1"/>
    </xf>
    <xf numFmtId="9" fontId="13" fillId="0" borderId="25" xfId="0" applyNumberFormat="1" applyFont="1" applyBorder="1" applyAlignment="1">
      <alignment horizontal="center" vertical="center" wrapText="1"/>
    </xf>
    <xf numFmtId="0" fontId="14" fillId="0" borderId="40" xfId="0" applyFont="1" applyBorder="1" applyAlignment="1">
      <alignment horizontal="left" vertical="center" wrapText="1"/>
    </xf>
    <xf numFmtId="3" fontId="2" fillId="0" borderId="2" xfId="0" applyNumberFormat="1" applyFont="1" applyBorder="1" applyAlignment="1">
      <alignment horizontal="left" vertical="center" wrapText="1"/>
    </xf>
    <xf numFmtId="3" fontId="2" fillId="0" borderId="2" xfId="0" applyNumberFormat="1" applyFont="1" applyBorder="1" applyAlignment="1">
      <alignment horizontal="right" wrapText="1"/>
    </xf>
    <xf numFmtId="0" fontId="3" fillId="5" borderId="4" xfId="0" applyFont="1" applyFill="1" applyBorder="1" applyAlignment="1">
      <alignment horizontal="left" vertical="center" wrapText="1"/>
    </xf>
    <xf numFmtId="0" fontId="3" fillId="0" borderId="26" xfId="0" applyFont="1" applyBorder="1" applyAlignment="1">
      <alignment horizontal="center" vertical="top" wrapText="1"/>
    </xf>
    <xf numFmtId="0" fontId="3" fillId="0" borderId="9" xfId="0" applyFont="1" applyBorder="1" applyAlignment="1">
      <alignment horizontal="center" vertical="top" wrapText="1"/>
    </xf>
    <xf numFmtId="0" fontId="3" fillId="0" borderId="9" xfId="0" applyFont="1" applyBorder="1" applyAlignment="1">
      <alignment horizontal="center" wrapText="1"/>
    </xf>
    <xf numFmtId="0" fontId="3" fillId="0" borderId="14" xfId="0" applyFont="1" applyBorder="1" applyAlignment="1">
      <alignment horizontal="center" vertical="top" wrapText="1"/>
    </xf>
    <xf numFmtId="0" fontId="2" fillId="2" borderId="3" xfId="0" applyFont="1" applyFill="1" applyBorder="1" applyAlignment="1">
      <alignment horizontal="center" vertical="center"/>
    </xf>
    <xf numFmtId="0" fontId="33" fillId="3" borderId="20" xfId="0" applyFont="1" applyFill="1" applyBorder="1" applyAlignment="1">
      <alignment horizontal="center" vertical="center" wrapText="1"/>
    </xf>
    <xf numFmtId="171" fontId="34" fillId="0" borderId="41" xfId="0" applyNumberFormat="1" applyFont="1" applyBorder="1" applyAlignment="1">
      <alignment horizontal="center" vertical="center" wrapText="1"/>
    </xf>
    <xf numFmtId="171" fontId="34" fillId="0" borderId="42" xfId="0" applyNumberFormat="1" applyFont="1" applyBorder="1" applyAlignment="1">
      <alignment horizontal="center" vertical="center" wrapText="1"/>
    </xf>
    <xf numFmtId="49" fontId="34" fillId="0" borderId="42" xfId="0" applyNumberFormat="1" applyFont="1" applyBorder="1" applyAlignment="1">
      <alignment horizontal="center" vertical="center" wrapText="1"/>
    </xf>
    <xf numFmtId="49" fontId="34" fillId="0" borderId="43" xfId="0" applyNumberFormat="1" applyFont="1" applyBorder="1" applyAlignment="1">
      <alignment horizontal="center" vertical="center" wrapText="1"/>
    </xf>
    <xf numFmtId="164" fontId="34" fillId="0" borderId="44" xfId="3" applyNumberFormat="1" applyFont="1" applyFill="1" applyBorder="1" applyAlignment="1">
      <alignment horizontal="center" vertical="center" wrapText="1"/>
    </xf>
    <xf numFmtId="164" fontId="34" fillId="0" borderId="42" xfId="3" applyNumberFormat="1" applyFont="1" applyFill="1" applyBorder="1" applyAlignment="1">
      <alignment horizontal="center" vertical="center" wrapText="1"/>
    </xf>
    <xf numFmtId="164" fontId="34" fillId="0" borderId="45" xfId="3" applyNumberFormat="1"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164" fontId="34" fillId="0" borderId="29" xfId="0" applyNumberFormat="1" applyFont="1" applyBorder="1" applyAlignment="1">
      <alignment horizontal="center" vertical="center" shrinkToFit="1"/>
    </xf>
    <xf numFmtId="0" fontId="34" fillId="0" borderId="30" xfId="0" applyFont="1" applyBorder="1" applyAlignment="1">
      <alignment horizontal="center" vertical="center" wrapText="1"/>
    </xf>
    <xf numFmtId="9" fontId="34" fillId="0" borderId="36" xfId="0" applyNumberFormat="1" applyFont="1" applyBorder="1" applyAlignment="1">
      <alignment horizontal="center" vertical="center" shrinkToFit="1"/>
    </xf>
    <xf numFmtId="9" fontId="34" fillId="0" borderId="11" xfId="0" applyNumberFormat="1" applyFont="1" applyBorder="1" applyAlignment="1">
      <alignment horizontal="center" vertical="center" shrinkToFit="1"/>
    </xf>
    <xf numFmtId="9" fontId="34" fillId="0" borderId="37" xfId="0" applyNumberFormat="1" applyFont="1" applyBorder="1" applyAlignment="1">
      <alignment horizontal="center" vertical="center" shrinkToFit="1"/>
    </xf>
    <xf numFmtId="9" fontId="34" fillId="0" borderId="35" xfId="0" applyNumberFormat="1" applyFont="1" applyBorder="1" applyAlignment="1">
      <alignment horizontal="center" vertical="center" shrinkToFit="1"/>
    </xf>
    <xf numFmtId="9" fontId="34" fillId="0" borderId="3" xfId="0" applyNumberFormat="1" applyFont="1" applyBorder="1" applyAlignment="1">
      <alignment horizontal="center" vertical="center" wrapText="1"/>
    </xf>
    <xf numFmtId="9" fontId="34" fillId="0" borderId="13" xfId="0" applyNumberFormat="1" applyFont="1" applyBorder="1" applyAlignment="1">
      <alignment horizontal="center" vertical="center" wrapText="1"/>
    </xf>
    <xf numFmtId="9" fontId="34" fillId="0" borderId="5" xfId="0" applyNumberFormat="1" applyFont="1" applyBorder="1" applyAlignment="1">
      <alignment horizontal="center" vertical="center" wrapText="1"/>
    </xf>
    <xf numFmtId="9" fontId="34" fillId="0" borderId="22" xfId="0" applyNumberFormat="1" applyFont="1" applyBorder="1" applyAlignment="1">
      <alignment horizontal="center" vertical="center" wrapText="1"/>
    </xf>
    <xf numFmtId="9" fontId="34" fillId="0" borderId="24" xfId="0" applyNumberFormat="1" applyFont="1" applyBorder="1" applyAlignment="1">
      <alignment horizontal="center" vertical="center" wrapText="1"/>
    </xf>
    <xf numFmtId="0" fontId="13" fillId="8" borderId="21" xfId="0" applyFont="1" applyFill="1" applyBorder="1" applyAlignment="1">
      <alignment horizontal="center" vertical="center" wrapText="1"/>
    </xf>
    <xf numFmtId="9" fontId="14" fillId="0" borderId="21" xfId="0" applyNumberFormat="1" applyFont="1" applyBorder="1" applyAlignment="1">
      <alignment horizontal="center" vertical="center" wrapText="1"/>
    </xf>
    <xf numFmtId="9" fontId="14" fillId="0" borderId="0" xfId="0" applyNumberFormat="1" applyFont="1" applyAlignment="1">
      <alignment horizontal="center" vertical="center" wrapText="1"/>
    </xf>
    <xf numFmtId="0" fontId="14" fillId="0" borderId="1" xfId="0" applyFont="1" applyBorder="1" applyAlignment="1">
      <alignment horizontal="center" vertical="center" wrapText="1"/>
    </xf>
    <xf numFmtId="8" fontId="14" fillId="5" borderId="7"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8" fontId="14" fillId="5" borderId="4" xfId="0" applyNumberFormat="1" applyFont="1" applyFill="1" applyBorder="1" applyAlignment="1">
      <alignment horizontal="center" vertical="center" wrapText="1"/>
    </xf>
    <xf numFmtId="0" fontId="34" fillId="0" borderId="8" xfId="0" applyFont="1" applyBorder="1" applyAlignment="1">
      <alignment horizontal="center" vertical="center" wrapText="1"/>
    </xf>
    <xf numFmtId="168" fontId="34" fillId="0" borderId="9" xfId="0" applyNumberFormat="1" applyFont="1" applyBorder="1" applyAlignment="1">
      <alignment horizontal="center" vertical="center" shrinkToFit="1"/>
    </xf>
    <xf numFmtId="168" fontId="34" fillId="0" borderId="14" xfId="0" applyNumberFormat="1" applyFont="1" applyBorder="1" applyAlignment="1">
      <alignment horizontal="center" vertical="center" shrinkToFit="1"/>
    </xf>
    <xf numFmtId="0" fontId="14" fillId="0" borderId="23" xfId="0" applyFont="1" applyBorder="1" applyAlignment="1">
      <alignment horizontal="center" vertical="center" wrapText="1"/>
    </xf>
    <xf numFmtId="0" fontId="14" fillId="5" borderId="7" xfId="0" applyFont="1" applyFill="1" applyBorder="1" applyAlignment="1">
      <alignment horizontal="center" vertical="center" wrapText="1"/>
    </xf>
    <xf numFmtId="165" fontId="19" fillId="5" borderId="7" xfId="0" applyNumberFormat="1" applyFont="1" applyFill="1" applyBorder="1" applyAlignment="1">
      <alignment horizontal="center" vertical="center" shrinkToFit="1"/>
    </xf>
    <xf numFmtId="0" fontId="13" fillId="5" borderId="7" xfId="0" applyFont="1" applyFill="1" applyBorder="1" applyAlignment="1">
      <alignment horizontal="center" vertical="center" wrapText="1"/>
    </xf>
    <xf numFmtId="0" fontId="18" fillId="0" borderId="20" xfId="0" applyFont="1" applyBorder="1" applyAlignment="1">
      <alignment horizontal="center" vertical="center"/>
    </xf>
    <xf numFmtId="0" fontId="17" fillId="5" borderId="25" xfId="0" applyFont="1" applyFill="1" applyBorder="1" applyAlignment="1">
      <alignment horizontal="center" vertical="center" wrapText="1"/>
    </xf>
    <xf numFmtId="166" fontId="5" fillId="0" borderId="0" xfId="0" applyNumberFormat="1" applyFont="1" applyAlignment="1">
      <alignment horizontal="center" vertical="center" shrinkToFit="1"/>
    </xf>
    <xf numFmtId="9" fontId="26" fillId="0" borderId="30" xfId="0" applyNumberFormat="1" applyFont="1" applyBorder="1" applyAlignment="1">
      <alignment horizontal="center" vertical="center" shrinkToFit="1"/>
    </xf>
    <xf numFmtId="9" fontId="8" fillId="5" borderId="7" xfId="0" applyNumberFormat="1" applyFont="1" applyFill="1" applyBorder="1" applyAlignment="1">
      <alignment horizontal="center" vertical="center" shrinkToFit="1"/>
    </xf>
    <xf numFmtId="0" fontId="7" fillId="5" borderId="4" xfId="0" applyFont="1" applyFill="1" applyBorder="1" applyAlignment="1">
      <alignment horizontal="center" vertical="center" wrapText="1"/>
    </xf>
    <xf numFmtId="164" fontId="5" fillId="0" borderId="32" xfId="0" applyNumberFormat="1" applyFont="1" applyBorder="1" applyAlignment="1">
      <alignment horizontal="center" vertical="center" shrinkToFit="1"/>
    </xf>
    <xf numFmtId="164" fontId="19" fillId="0" borderId="26" xfId="0" applyNumberFormat="1" applyFont="1" applyBorder="1" applyAlignment="1">
      <alignment horizontal="center" vertical="center" shrinkToFit="1"/>
    </xf>
    <xf numFmtId="164" fontId="5" fillId="0" borderId="30" xfId="0" applyNumberFormat="1" applyFont="1" applyBorder="1" applyAlignment="1">
      <alignment horizontal="center" vertical="center" shrinkToFit="1"/>
    </xf>
    <xf numFmtId="164" fontId="19" fillId="0" borderId="30" xfId="0" applyNumberFormat="1" applyFont="1" applyBorder="1" applyAlignment="1">
      <alignment horizontal="center" vertical="center" shrinkToFit="1"/>
    </xf>
    <xf numFmtId="164" fontId="26" fillId="0" borderId="30" xfId="0" applyNumberFormat="1" applyFont="1" applyBorder="1" applyAlignment="1">
      <alignment horizontal="center" vertical="center" shrinkToFit="1"/>
    </xf>
    <xf numFmtId="164" fontId="19" fillId="0" borderId="14" xfId="0" applyNumberFormat="1" applyFont="1" applyBorder="1" applyAlignment="1">
      <alignment horizontal="center" vertical="center" shrinkToFit="1"/>
    </xf>
    <xf numFmtId="166" fontId="5" fillId="5" borderId="7" xfId="0" applyNumberFormat="1" applyFont="1" applyFill="1" applyBorder="1" applyAlignment="1">
      <alignment horizontal="center" vertical="center" shrinkToFit="1"/>
    </xf>
    <xf numFmtId="165" fontId="5" fillId="5" borderId="7" xfId="0" applyNumberFormat="1" applyFont="1" applyFill="1" applyBorder="1" applyAlignment="1">
      <alignment horizontal="center" vertical="center" shrinkToFit="1"/>
    </xf>
    <xf numFmtId="165" fontId="26" fillId="5" borderId="7" xfId="0" applyNumberFormat="1" applyFont="1" applyFill="1" applyBorder="1" applyAlignment="1">
      <alignment horizontal="center" vertical="center" shrinkToFit="1"/>
    </xf>
    <xf numFmtId="165" fontId="19" fillId="5" borderId="4" xfId="0" applyNumberFormat="1" applyFont="1" applyFill="1" applyBorder="1" applyAlignment="1">
      <alignment horizontal="center" vertical="center" shrinkToFit="1"/>
    </xf>
    <xf numFmtId="0" fontId="14" fillId="5" borderId="4" xfId="0" applyFont="1" applyFill="1" applyBorder="1" applyAlignment="1">
      <alignment horizontal="center" vertical="center" wrapText="1"/>
    </xf>
    <xf numFmtId="164" fontId="14" fillId="0" borderId="32" xfId="0" applyNumberFormat="1" applyFont="1" applyBorder="1" applyAlignment="1">
      <alignment horizontal="center" vertical="center" wrapText="1"/>
    </xf>
    <xf numFmtId="168" fontId="19" fillId="0" borderId="38" xfId="0" applyNumberFormat="1" applyFont="1" applyBorder="1" applyAlignment="1">
      <alignment horizontal="center" vertical="center" shrinkToFit="1"/>
    </xf>
    <xf numFmtId="168" fontId="19" fillId="0" borderId="26" xfId="0" applyNumberFormat="1" applyFont="1" applyBorder="1" applyAlignment="1">
      <alignment horizontal="center" vertical="center" shrinkToFit="1"/>
    </xf>
    <xf numFmtId="168" fontId="19" fillId="0" borderId="11" xfId="0" applyNumberFormat="1" applyFont="1" applyBorder="1" applyAlignment="1">
      <alignment horizontal="center" vertical="center" shrinkToFit="1"/>
    </xf>
    <xf numFmtId="168" fontId="19" fillId="0" borderId="15" xfId="0" applyNumberFormat="1" applyFont="1" applyBorder="1" applyAlignment="1">
      <alignment horizontal="center" vertical="center" shrinkToFit="1"/>
    </xf>
    <xf numFmtId="168" fontId="19" fillId="0" borderId="14" xfId="0" applyNumberFormat="1" applyFont="1" applyBorder="1" applyAlignment="1">
      <alignment horizontal="center" vertical="center" shrinkToFit="1"/>
    </xf>
    <xf numFmtId="168" fontId="19" fillId="0" borderId="31" xfId="0" applyNumberFormat="1" applyFont="1" applyBorder="1" applyAlignment="1">
      <alignment horizontal="center" vertical="center" shrinkToFit="1"/>
    </xf>
    <xf numFmtId="164" fontId="34" fillId="0" borderId="9" xfId="0" applyNumberFormat="1" applyFont="1" applyBorder="1" applyAlignment="1">
      <alignment horizontal="center" vertical="center" shrinkToFit="1"/>
    </xf>
    <xf numFmtId="0" fontId="34" fillId="0" borderId="9" xfId="0" applyFont="1" applyBorder="1" applyAlignment="1">
      <alignment horizontal="center" vertical="center" wrapText="1"/>
    </xf>
    <xf numFmtId="0" fontId="34" fillId="0" borderId="14" xfId="0" applyFont="1" applyBorder="1" applyAlignment="1">
      <alignment horizontal="center" vertical="center" wrapText="1"/>
    </xf>
    <xf numFmtId="164" fontId="34" fillId="0" borderId="26" xfId="0" applyNumberFormat="1" applyFont="1" applyBorder="1" applyAlignment="1">
      <alignment horizontal="center" vertical="center" shrinkToFit="1"/>
    </xf>
    <xf numFmtId="8" fontId="34" fillId="0" borderId="10" xfId="0" applyNumberFormat="1" applyFont="1" applyBorder="1" applyAlignment="1">
      <alignment horizontal="center" vertical="center" wrapText="1"/>
    </xf>
    <xf numFmtId="164" fontId="34" fillId="0" borderId="14" xfId="0" applyNumberFormat="1" applyFont="1" applyBorder="1" applyAlignment="1">
      <alignment horizontal="center" vertical="center" shrinkToFit="1"/>
    </xf>
    <xf numFmtId="0" fontId="34" fillId="0" borderId="26" xfId="0" applyFont="1" applyBorder="1" applyAlignment="1">
      <alignment horizontal="center" vertical="center" wrapText="1"/>
    </xf>
    <xf numFmtId="0" fontId="34" fillId="0" borderId="10" xfId="0" applyFont="1" applyBorder="1" applyAlignment="1">
      <alignment horizontal="center" vertical="center" wrapText="1"/>
    </xf>
    <xf numFmtId="168" fontId="34" fillId="0" borderId="10" xfId="0" applyNumberFormat="1" applyFont="1" applyBorder="1" applyAlignment="1">
      <alignment horizontal="center" vertical="center" shrinkToFit="1"/>
    </xf>
    <xf numFmtId="170" fontId="2" fillId="0" borderId="0" xfId="0" applyNumberFormat="1" applyFont="1" applyAlignment="1">
      <alignment horizontal="center" vertical="center"/>
    </xf>
    <xf numFmtId="0" fontId="2" fillId="0" borderId="0" xfId="0" applyFont="1" applyAlignment="1">
      <alignment horizontal="center"/>
    </xf>
    <xf numFmtId="0" fontId="6" fillId="0" borderId="0" xfId="0" applyFont="1" applyAlignment="1">
      <alignment horizontal="left"/>
    </xf>
  </cellXfs>
  <cellStyles count="4">
    <cellStyle name="Currency" xfId="3" builtinId="4"/>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24849</xdr:colOff>
      <xdr:row>18</xdr:row>
      <xdr:rowOff>24847</xdr:rowOff>
    </xdr:from>
    <xdr:to>
      <xdr:col>6</xdr:col>
      <xdr:colOff>13253</xdr:colOff>
      <xdr:row>41</xdr:row>
      <xdr:rowOff>133350</xdr:rowOff>
    </xdr:to>
    <xdr:sp macro="" textlink="">
      <xdr:nvSpPr>
        <xdr:cNvPr id="2" name="TextBox 1">
          <a:extLst>
            <a:ext uri="{FF2B5EF4-FFF2-40B4-BE49-F238E27FC236}">
              <a16:creationId xmlns:a16="http://schemas.microsoft.com/office/drawing/2014/main" id="{CE5942DA-9423-41C5-A4AD-E1D3688B9801}"/>
            </a:ext>
          </a:extLst>
        </xdr:cNvPr>
        <xdr:cNvSpPr txBox="1"/>
      </xdr:nvSpPr>
      <xdr:spPr>
        <a:xfrm>
          <a:off x="24849" y="4463497"/>
          <a:ext cx="10465904" cy="44900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Jaimee O'Laughlin, on behalf of Public Works, Philip Davolt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bid from Ergon Asphalt &amp; Emulsions at the rates listed above for a period of one (1) year with four (4)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CMS-1PC (Scrub Seal Oil) is a cationic, water-based asphalt emulsion product containing a polymer modifier and used primarily as a rejuvenating scrub seal. This product is utilized in the process of constructing a scrub seal surface on existing paved Sedgwick County roads. This oil is placed by Sedgwick County forces over the entire width of the roadway with the goal of covering the entire surface area and filling any cracks. Sedgwick</a:t>
          </a:r>
          <a:r>
            <a:rPr lang="en-US" sz="1300" baseline="0">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County crews then place aggregate over roadway and seat the aggregate into the oil using rolling equipment. Finally, the road is swept multiple times to pick up any aggregate that remains loose and a striping crew marks center and edge lines on the road to complete the resurfacing project.</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b="1">
              <a:effectLst/>
              <a:latin typeface="Times New Roman" panose="02020603050405020304" pitchFamily="18" charset="0"/>
              <a:ea typeface="Times New Roman" panose="02020603050405020304" pitchFamily="18" charset="0"/>
              <a:cs typeface="Times New Roman" panose="02020603050405020304" pitchFamily="18" charset="0"/>
            </a:rPr>
            <a:t>Questions and Answers</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Philip Davolt: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I'm assuming we're just continuing this. We've had this before, so I was wondering if this $4.02 is an increase or not. </a:t>
          </a: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W</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 usually get this every two (2) to three (3) years and we had a total spend of about $125,000.00 last time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for a little bit less than what is ordered here. This is approximately a $0.50 to $0.60 increase from last time. Most of the oil and the construction industry has gone up considerably.</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Lynn, help me understand what demurrage is. It says terms for demurrage.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S</a:t>
          </a:r>
          <a:r>
            <a:rPr lang="en-US" sz="1300">
              <a:solidFill>
                <a:schemeClr val="dk1"/>
              </a:solidFill>
              <a:effectLst/>
              <a:latin typeface="Times New Roman" panose="02020603050405020304" pitchFamily="18" charset="0"/>
              <a:ea typeface="+mn-ea"/>
              <a:cs typeface="Times New Roman" panose="02020603050405020304" pitchFamily="18" charset="0"/>
            </a:rPr>
            <a:t>o if we have to have them wait for us for longer than the two (2) hour period then they will charge us.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 </a:t>
          </a:r>
        </a:p>
        <a:p>
          <a:pPr marL="0" marR="0">
            <a:buNone/>
          </a:pPr>
          <a:r>
            <a:rPr lang="en-US" sz="1100">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a:effectLst/>
            <a:latin typeface="Calibri" panose="020F0502020204030204" pitchFamily="34" charset="0"/>
            <a:ea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17</xdr:row>
      <xdr:rowOff>47625</xdr:rowOff>
    </xdr:from>
    <xdr:to>
      <xdr:col>2</xdr:col>
      <xdr:colOff>2349500</xdr:colOff>
      <xdr:row>58</xdr:row>
      <xdr:rowOff>15875</xdr:rowOff>
    </xdr:to>
    <xdr:sp macro="" textlink="">
      <xdr:nvSpPr>
        <xdr:cNvPr id="3" name="TextBox 2">
          <a:extLst>
            <a:ext uri="{FF2B5EF4-FFF2-40B4-BE49-F238E27FC236}">
              <a16:creationId xmlns:a16="http://schemas.microsoft.com/office/drawing/2014/main" id="{12C2CF99-1054-25B0-1F59-D65E0B07FC93}"/>
            </a:ext>
          </a:extLst>
        </xdr:cNvPr>
        <xdr:cNvSpPr txBox="1"/>
      </xdr:nvSpPr>
      <xdr:spPr>
        <a:xfrm>
          <a:off x="63500" y="3921125"/>
          <a:ext cx="7683500" cy="777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Joe Thomas, on behalf of Project Services,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negotiated bid from Icon Structures, Inc. in the amount of $1,274,447.00.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project is to modernize and replace equipment for three (3) traction elevators in the Main Courthouse. The three (3) elevators to be replaced are the south elevator bank in the main lobby.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These elevators are in desperate need of repairs. Out of the six (6) lobby elevators, one (1) is currently down and being used for parts to keep the remaining five (5) operational. New elevator equipment will be installed in the machine room on the Penthouse Mezzanine above Floor 12.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All old equipment being replaced will be removed and used as stock for other compatible elevators until a future modernization occurs. Elevator cab is to remain and select interior finishes are to be updated such as new controls and wall panels.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To minimize disruption, the modernization will be staggered so that elevator service always remains available to building occupants. Phase 1 will include elevators 5 and 6 and Phase 2 will include elevator 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original bid amount from Icon Structures, Inc. was $1,363,247.00. Negotiations were conducted by Project Services with Icon Structures, Inc. to value engineer a reduction in overall cost, with the above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Funding was still needed after negotiations, so a CIP Amendment for this increase was submitted to the Board of County Commissioners and approved on Wednesday, August 19, 2026.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 guess I do have one. So this is replacing the south bank elevators but we say that one is currently down. The one currently down is that the south bank elevator or is that a north bank elevator? So we'll have three (3) down at one time essentially?</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Anguelov: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It's elevator five (5), which is the center one that is down right now. It's been down for a while.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So at any given point in time, there'll be two (2) elevators down essentially?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Anguelov: </a:t>
          </a:r>
          <a:r>
            <a:rPr lang="en-US" sz="1300">
              <a:solidFill>
                <a:schemeClr val="dk1"/>
              </a:solidFill>
              <a:effectLst/>
              <a:latin typeface="Times New Roman" panose="02020603050405020304" pitchFamily="18" charset="0"/>
              <a:ea typeface="+mn-ea"/>
              <a:cs typeface="Times New Roman" panose="02020603050405020304" pitchFamily="18" charset="0"/>
            </a:rPr>
            <a:t>Correct.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I know Andrew gave an extensive presentation to the Commissioners last week.</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xdr:colOff>
      <xdr:row>36</xdr:row>
      <xdr:rowOff>47624</xdr:rowOff>
    </xdr:from>
    <xdr:ext cx="7905750" cy="20716876"/>
    <xdr:sp macro="" textlink="">
      <xdr:nvSpPr>
        <xdr:cNvPr id="2" name="TextBox 1">
          <a:extLst>
            <a:ext uri="{FF2B5EF4-FFF2-40B4-BE49-F238E27FC236}">
              <a16:creationId xmlns:a16="http://schemas.microsoft.com/office/drawing/2014/main" id="{FEAC2AC4-3FBB-4915-9E6D-E4445CD86AE7}"/>
            </a:ext>
          </a:extLst>
        </xdr:cNvPr>
        <xdr:cNvSpPr txBox="1"/>
      </xdr:nvSpPr>
      <xdr:spPr>
        <a:xfrm>
          <a:off x="47625" y="9191624"/>
          <a:ext cx="7905750" cy="2071687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0" baseline="0">
              <a:latin typeface="Times New Roman" panose="02020603050405020304" pitchFamily="18" charset="0"/>
              <a:cs typeface="Times New Roman" panose="02020603050405020304" pitchFamily="18" charset="0"/>
            </a:rPr>
            <a:t>On the recommendation of Joe Thomas, on behalf of Emergency Communications, Tim Myers moved to </a:t>
          </a:r>
          <a:r>
            <a:rPr lang="en-US" sz="1600" b="1" baseline="0">
              <a:latin typeface="Times New Roman" panose="02020603050405020304" pitchFamily="18" charset="0"/>
              <a:cs typeface="Times New Roman" panose="02020603050405020304" pitchFamily="18" charset="0"/>
            </a:rPr>
            <a:t>accept the NASPO ValuePoint Master Agreement No. 00318 with Motorola Solutions, Inc. (Motorola) in the amount of $20,915,967.00 and establish contract pricing incentives good through March 19, 2027. </a:t>
          </a:r>
          <a:r>
            <a:rPr lang="en-US" sz="1600" b="0" baseline="0">
              <a:latin typeface="Times New Roman" panose="02020603050405020304" pitchFamily="18" charset="0"/>
              <a:cs typeface="Times New Roman" panose="02020603050405020304" pitchFamily="18" charset="0"/>
            </a:rPr>
            <a:t>Philip Davolt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200" b="0"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The current radio system is approximately 18 years old and is approaching the end of its supported lifecycle. Motorola has identified November 2028 as the end-of-support date for the existing system, after which continued manufacturer support, replacement components, software updates, and system maintenance will become increasingly limited or unavailable. Given the complexity and implementation timeline associated with replacing a countywide public safety radio system, replacement must begin well in advance of the end-of-support date to avoid unacceptable operational and financial risk.</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The radio system serves as a foundational component of the county’s emergency response infrastructure. Public Safety personnel rely on it 24 hours a day, 365 days a year to communicate during routine calls for service, major incidents, severe weather, large-scale emergencies, and multi-agency responses. A significant system failure could directly affect the ability of first responders and Emergency Communications' personnel to coordinate resources, communicate critical information, and maintain responder safety.</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In addition to public safety, the Public Works' departments throughout the county rely on the countywide radio system to provide reliable, real-time communications for coordination of field crews, equipment operators, and other personnel responsible for maintaining county infrastructure and responding to routine and emergency conditions.   </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Replacement of the system will also provide an opportunity to modernize the county’s radio infrastructure and improve reliability, resiliency, interoperability, cybersecurity, and long-term supportability</a:t>
          </a:r>
          <a:r>
            <a:rPr lang="en-US" sz="1300" b="1">
              <a:solidFill>
                <a:schemeClr val="tx1"/>
              </a:solidFill>
              <a:effectLst/>
              <a:latin typeface="Times New Roman" panose="02020603050405020304" pitchFamily="18" charset="0"/>
              <a:ea typeface="+mn-ea"/>
              <a:cs typeface="Times New Roman" panose="02020603050405020304" pitchFamily="18" charset="0"/>
            </a:rPr>
            <a:t>.</a:t>
          </a:r>
          <a:r>
            <a:rPr lang="en-US" sz="1300">
              <a:solidFill>
                <a:schemeClr val="tx1"/>
              </a:solidFill>
              <a:effectLst/>
              <a:latin typeface="Times New Roman" panose="02020603050405020304" pitchFamily="18" charset="0"/>
              <a:ea typeface="+mn-ea"/>
              <a:cs typeface="Times New Roman" panose="02020603050405020304" pitchFamily="18" charset="0"/>
            </a:rPr>
            <a:t> The proposed project includes integration with the Kansas Statewide Interoperable Communication System (KSICS). Sedgwick County’s existing tower infrastructure may also provide an opportunity to strengthen regional and statewide interoperability while leveraging shared infrastructure where financially and operationally advantageous.</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Funding this project proactively is preferable to attempting to extend the life of an aging and increasingly unsupported system. As equipment reaches end of life, replacement parts become more difficult and expensive to obtain, vendor support decreases, and the risk of prolonged outages increases. Delaying replacement beyond the recommended lifecycle could ultimately increase project costs while exposing the county to unnecessary operational risk.</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Because implementation of a replacement radio system is a significant, multi-phase undertaking—including system design, procurement, equipment acquisition, site preparation, installation, testing, migration, training, and final cutover—the project requires substantial advance planning. Current estimates indicate that implementation may require approximately 389 days once the project is underway. Beginning the project in advance of the November 2028 support deadline provides necessary time to complete implementation and resolve issues before the existing system becomes unsupported.</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Notes:</a:t>
          </a:r>
        </a:p>
        <a:p>
          <a:r>
            <a:rPr lang="en-US" sz="1300">
              <a:solidFill>
                <a:schemeClr val="tx1"/>
              </a:solidFill>
              <a:effectLst/>
              <a:latin typeface="Times New Roman" panose="02020603050405020304" pitchFamily="18" charset="0"/>
              <a:ea typeface="+mn-ea"/>
              <a:cs typeface="Times New Roman" panose="02020603050405020304" pitchFamily="18" charset="0"/>
            </a:rPr>
            <a:t>Funding the project now allows Sedgwick County to manage the transition deliberately, minimize operational disruption, maintain reliable emergency communications, and position the county’s public safety communications infrastructure for the next generation of service.</a:t>
          </a:r>
        </a:p>
        <a:p>
          <a:endParaRPr lang="en-US" sz="1300" b="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tx1"/>
              </a:solidFill>
              <a:effectLst/>
              <a:latin typeface="Times New Roman" panose="02020603050405020304" pitchFamily="18" charset="0"/>
              <a:ea typeface="+mn-ea"/>
              <a:cs typeface="Times New Roman" panose="02020603050405020304" pitchFamily="18" charset="0"/>
            </a:rPr>
            <a:t>Sedgwick County Emergency Communications is requesting the replacement of its existing public safety radio system, a mission-critical infrastructure investment that supports daily emergency response operations for law enforcement, Fire, EMS, Emergency Communications, and other public safety partners throughout the county.</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chemeClr val="tx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tx1"/>
            </a:solidFill>
            <a:effectLst/>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Can you just help me understand? It appears there's just one (1) bid and it's under NASPO ValuePoint Master Agreement with Motorola. So can you help me understand that a little bit, Joe?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Okay. NASPO is the National Association of State Procurement Officers. So what they do is they use the whole United States,</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ll 50 states, to be able to put together their offerings. Then they create a contract based on that nationwide need. Motorola has made an agreement with them. As you can see from the table, NASPO by coordinating all 50 states, was able to bring about a $3 million savings on the NASPO cooperative contract. And then there's another one for</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about $4.1 million.</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The additional $4.1 million worth of savings is really just an incentive within the state of Kansas to bring Sedgwick County on to that system. It was an incentive they offered to bring us on to that </a:t>
          </a:r>
          <a:r>
            <a:rPr lang="en-US" sz="1300">
              <a:latin typeface="Times New Roman" panose="02020603050405020304" pitchFamily="18" charset="0"/>
              <a:cs typeface="Times New Roman" panose="02020603050405020304" pitchFamily="18" charset="0"/>
            </a:rPr>
            <a:t>Astro System that they utilize throughout the state of Kansas. That's the KSICS (Kansas Statewide Interoperable</a:t>
          </a:r>
          <a:r>
            <a:rPr lang="en-US" sz="1300" baseline="0">
              <a:latin typeface="Times New Roman" panose="02020603050405020304" pitchFamily="18" charset="0"/>
              <a:cs typeface="Times New Roman" panose="02020603050405020304" pitchFamily="18" charset="0"/>
            </a:rPr>
            <a:t> Communication System.</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 want to say that when they do this, it's a competitive solicitation. So other radio systems could have bid on it but Motorola is the one they awarded to. </a:t>
          </a: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Y</a:t>
          </a:r>
          <a:r>
            <a:rPr lang="en-US" sz="1300">
              <a:effectLst/>
              <a:latin typeface="Times New Roman" panose="02020603050405020304" pitchFamily="18" charset="0"/>
              <a:ea typeface="Aptos" panose="020B0004020202020204" pitchFamily="34" charset="0"/>
              <a:cs typeface="Times New Roman" panose="02020603050405020304" pitchFamily="18" charset="0"/>
            </a:rPr>
            <a:t>ou're familiar with Motorola, correct?</a:t>
          </a:r>
          <a:endParaRPr lang="en-US" sz="1300">
            <a:effectLst/>
            <a:latin typeface="Times New Roman" panose="02020603050405020304" pitchFamily="18"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Correct. Yes.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Tim Myers:</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Laura, if I'm reading this correctly, we get that one through the state of Kansas but that will expire September 18, 2026?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That is correct. All contracts must be signed or the quote, an agreement must be signed by September 18th by the Commission.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Legal did a great job of putting it together. Elora sent them the contract to review</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ahead of time s</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o once we get this approved by the Commissioners, we can move right away. We don't want to lose that discount. </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If</a:t>
          </a:r>
          <a:r>
            <a:rPr lang="en-US" sz="1300">
              <a:solidFill>
                <a:schemeClr val="tx1"/>
              </a:solidFill>
              <a:effectLst/>
              <a:latin typeface="Times New Roman" panose="02020603050405020304" pitchFamily="18" charset="0"/>
              <a:ea typeface="+mn-ea"/>
              <a:cs typeface="Times New Roman" panose="02020603050405020304" pitchFamily="18" charset="0"/>
            </a:rPr>
            <a:t> I'm understanding this it's about 389 days to do this project?</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Yes</a:t>
          </a:r>
          <a:r>
            <a:rPr lang="en-US" sz="1300">
              <a:effectLst/>
              <a:latin typeface="Times New Roman" panose="02020603050405020304" pitchFamily="18" charset="0"/>
              <a:ea typeface="Aptos" panose="020B0004020202020204" pitchFamily="34" charset="0"/>
              <a:cs typeface="Times New Roman" panose="02020603050405020304" pitchFamily="18" charset="0"/>
            </a:rPr>
            <a:t>.</a:t>
          </a:r>
          <a:endPar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That has to be ready to go by November 2028.</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Correct. So our current radio system will still operate post November 2028 but we're out of support at that point. That means if any piece of that critical infrastructure were to fail, any issues that we were to encounter that we could not remediate on our own, we would just be without. </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W</a:t>
          </a:r>
          <a:r>
            <a:rPr lang="en-US" sz="1300">
              <a:solidFill>
                <a:schemeClr val="tx1"/>
              </a:solidFill>
              <a:effectLst/>
              <a:latin typeface="Times New Roman" panose="02020603050405020304" pitchFamily="18" charset="0"/>
              <a:ea typeface="+mn-ea"/>
              <a:cs typeface="Times New Roman" panose="02020603050405020304" pitchFamily="18" charset="0"/>
            </a:rPr>
            <a:t>hat is the funding of the project and are the funds available to fund it?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So it is going to be bond funded for the upfront piece of that payment. If you look at the maintenance cycle, that's going to be paid for out of 911 tax funds throughout those years of maintenance but the upfront purchase is bond funded. We've been working with Finance and Budget of course to get that done. That funding is available January with the release of the budget. So nothing will be paid out on this until 2027. A contract has to be signed in September but nothing will be billed until 2027. </a:t>
          </a:r>
        </a:p>
        <a:p>
          <a:endPar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tx1"/>
              </a:solidFill>
              <a:effectLst/>
              <a:latin typeface="Times New Roman" panose="02020603050405020304" pitchFamily="18" charset="0"/>
              <a:ea typeface="+mn-ea"/>
              <a:cs typeface="Times New Roman" panose="02020603050405020304" pitchFamily="18" charset="0"/>
            </a:rPr>
            <a:t>Laura, is there anything else you want to state on this particular item?</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No. I think Joe gave plenty of detail to speak to that high dollar amount and the value of it. </a:t>
          </a:r>
          <a:endParaRPr lang="en-US" sz="1300">
            <a:effectLst/>
            <a:latin typeface="Times New Roman" panose="02020603050405020304" pitchFamily="18" charset="0"/>
            <a:cs typeface="Times New Roman" panose="02020603050405020304" pitchFamily="18" charset="0"/>
          </a:endParaRPr>
        </a:p>
        <a:p>
          <a:endParaRPr lang="en-US" sz="1200" b="0" baseline="0">
            <a:latin typeface="Times New Roman" panose="02020603050405020304" pitchFamily="18" charset="0"/>
            <a:cs typeface="Times New Roman" panose="02020603050405020304" pitchFamily="18"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38099</xdr:colOff>
      <xdr:row>28</xdr:row>
      <xdr:rowOff>38099</xdr:rowOff>
    </xdr:from>
    <xdr:to>
      <xdr:col>10</xdr:col>
      <xdr:colOff>312964</xdr:colOff>
      <xdr:row>87</xdr:row>
      <xdr:rowOff>133350</xdr:rowOff>
    </xdr:to>
    <xdr:sp macro="" textlink="">
      <xdr:nvSpPr>
        <xdr:cNvPr id="2" name="TextBox 1">
          <a:extLst>
            <a:ext uri="{FF2B5EF4-FFF2-40B4-BE49-F238E27FC236}">
              <a16:creationId xmlns:a16="http://schemas.microsoft.com/office/drawing/2014/main" id="{05AEF105-13B1-4457-92FB-5691DBC328F2}"/>
            </a:ext>
          </a:extLst>
        </xdr:cNvPr>
        <xdr:cNvSpPr txBox="1"/>
      </xdr:nvSpPr>
      <xdr:spPr>
        <a:xfrm>
          <a:off x="38099" y="7686674"/>
          <a:ext cx="15200540" cy="113347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Times New Roman" panose="02020603050405020304" pitchFamily="18" charset="0"/>
              <a:ea typeface="+mn-ea"/>
              <a:cs typeface="Times New Roman" panose="02020603050405020304" pitchFamily="18" charset="0"/>
            </a:rPr>
            <a:t>On the recommendation of Tammy Culley, on behalf of Human Resources, Philip Davolt moved to </a:t>
          </a:r>
          <a:r>
            <a:rPr lang="en-US" sz="1600" b="1">
              <a:solidFill>
                <a:schemeClr val="dk1"/>
              </a:solidFill>
              <a:effectLst/>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r>
            <a:rPr lang="en-US" sz="1600" b="0" baseline="0">
              <a:solidFill>
                <a:schemeClr val="dk1"/>
              </a:solidFill>
              <a:effectLst/>
              <a:latin typeface="Times New Roman" panose="02020603050405020304" pitchFamily="18" charset="0"/>
              <a:ea typeface="+mn-ea"/>
              <a:cs typeface="Times New Roman" panose="02020603050405020304" pitchFamily="18" charset="0"/>
            </a:rPr>
            <a:t>Corey Stokes seconded the motion. The motion passed unanimously.</a:t>
          </a:r>
          <a:endParaRPr lang="en-US" sz="1600" b="1">
            <a:solidFill>
              <a:schemeClr val="dk1"/>
            </a:solidFill>
            <a:effectLst/>
            <a:latin typeface="Times New Roman" panose="02020603050405020304" pitchFamily="18" charset="0"/>
            <a:ea typeface="+mn-ea"/>
            <a:cs typeface="Times New Roman" panose="02020603050405020304" pitchFamily="18" charset="0"/>
          </a:endParaRPr>
        </a:p>
        <a:p>
          <a:endParaRPr lang="en-US" sz="1100"/>
        </a:p>
        <a:p>
          <a:r>
            <a:rPr lang="en-US" sz="1300">
              <a:latin typeface="Times New Roman" panose="02020603050405020304" pitchFamily="18"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a:t>
          </a:r>
          <a:r>
            <a:rPr lang="en-US" sz="1300" baseline="0">
              <a:latin typeface="Times New Roman" panose="02020603050405020304" pitchFamily="18" charset="0"/>
              <a:cs typeface="Times New Roman" panose="02020603050405020304" pitchFamily="18" charset="0"/>
            </a:rPr>
            <a:t> - </a:t>
          </a:r>
          <a:r>
            <a:rPr lang="en-US" sz="1300">
              <a:latin typeface="Times New Roman" panose="02020603050405020304" pitchFamily="18" charset="0"/>
              <a:cs typeface="Times New Roman" panose="02020603050405020304" pitchFamily="18" charset="0"/>
            </a:rPr>
            <a:t>Purchasing evaluated the proposal responses based on the criteria set forth in the RFP. The committee unanimously agreed to accept the proposal from</a:t>
          </a:r>
          <a:r>
            <a:rPr lang="en-US" sz="1300" baseline="0">
              <a:latin typeface="Times New Roman" panose="02020603050405020304" pitchFamily="18" charset="0"/>
              <a:cs typeface="Times New Roman" panose="02020603050405020304" pitchFamily="18" charset="0"/>
            </a:rPr>
            <a:t> </a:t>
          </a:r>
          <a:r>
            <a:rPr lang="en-US" sz="1300">
              <a:latin typeface="Times New Roman" panose="02020603050405020304" pitchFamily="18" charset="0"/>
              <a:cs typeface="Times New Roman" panose="02020603050405020304" pitchFamily="18" charset="0"/>
            </a:rPr>
            <a:t>Surency Life and Health Insurance Company dba Surency.</a:t>
          </a:r>
        </a:p>
        <a:p>
          <a:endParaRPr lang="en-US" sz="1300"/>
        </a:p>
        <a:p>
          <a:r>
            <a:rPr lang="en-US" sz="1300" b="0" i="0" u="none" strike="noStrike" baseline="0">
              <a:solidFill>
                <a:srgbClr val="000000"/>
              </a:solidFill>
              <a:latin typeface="Times New Roman" panose="02020603050405020304" pitchFamily="18" charset="0"/>
            </a:rPr>
            <a:t>Upon separation of employment, retirement or other circumstances resulting in the loss of benefit coverage, employees and/or their dependents may be extended the right for continuation of benefit coverage under the Federal Laws known as COBRA and under Kansas State Laws known as KPERS/KP&amp;F Retired Employee Benefits.</a:t>
          </a:r>
          <a:endParaRPr lang="en-US" sz="11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3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lang="en-US" sz="1300">
              <a:latin typeface="Times New Roman" panose="02020603050405020304" pitchFamily="18" charset="0"/>
              <a:cs typeface="Times New Roman" panose="02020603050405020304" pitchFamily="18" charset="0"/>
            </a:rPr>
            <a:t>Flexible Benefit Admittaturs, Inc. is the current carrier.</a:t>
          </a:r>
        </a:p>
        <a:p>
          <a:endParaRPr lang="en-US" sz="1300">
            <a:latin typeface="Times New Roman" panose="02020603050405020304" pitchFamily="18" charset="0"/>
            <a:cs typeface="Times New Roman" panose="02020603050405020304" pitchFamily="18" charset="0"/>
          </a:endParaRPr>
        </a:p>
        <a:p>
          <a:r>
            <a:rPr lang="en-US" sz="1300">
              <a:latin typeface="Times New Roman" panose="02020603050405020304" pitchFamily="18" charset="0"/>
              <a:cs typeface="Times New Roman" panose="02020603050405020304" pitchFamily="18" charset="0"/>
            </a:rPr>
            <a:t>The price reflects a 35.7% increase.</a:t>
          </a:r>
        </a:p>
        <a:p>
          <a:endParaRPr lang="en-US" sz="1300">
            <a:latin typeface="Times New Roman" panose="02020603050405020304" pitchFamily="18" charset="0"/>
            <a:cs typeface="Times New Roman" panose="02020603050405020304" pitchFamily="18" charset="0"/>
          </a:endParaRPr>
        </a:p>
        <a:p>
          <a:r>
            <a:rPr lang="en-US" sz="1300" b="1">
              <a:latin typeface="Times New Roman" panose="02020603050405020304" pitchFamily="18" charset="0"/>
              <a:cs typeface="Times New Roman" panose="02020603050405020304" pitchFamily="18" charset="0"/>
            </a:rPr>
            <a:t>Questions and Answers</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So this is kind of overall because we're getting into a lot of employee benefits. We use IMA to help us with some of these good benefits?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kind of help us understand that a little bit how IMA helps us with this?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use IMA as our benefit consultant. We're working alongside Tammy and this RFP review team to go through each of these responses. They created documents and summaries that we went over and we met several times to go through those RFP responses. </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This says the price reflects a 35% increase. Understanding that benefits are going up, probably nationwide, is that pretty typical what we're going to see in this?</a:t>
          </a:r>
          <a:endParaRPr lang="en-US" sz="1300">
            <a:effectLst/>
            <a:latin typeface="Times New Roman" panose="02020603050405020304" pitchFamily="18"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In some areas, yes. With this particular vendor, this would be a new vendor for us. It's not the current one we have, which is probably the main reason why we're seeing an increase there.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Tania Cole: Surency, we’re familiar with because they have some other benefits currently with us.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have also used them in the past. So, we've had some issues with the current vendor that we have right now. So also knowing what Surency is capable of under the COBRA umbrella, has provided our staff reassurance. You'll also see as we go through there, they’re also another vendor that we're proposing under the FSA and that is also administratively a good product for us to combine those two (2) under the same vendor. </a:t>
          </a:r>
        </a:p>
      </xdr:txBody>
    </xdr:sp>
    <xdr:clientData/>
  </xdr:twoCellAnchor>
  <xdr:twoCellAnchor editAs="oneCell">
    <xdr:from>
      <xdr:col>0</xdr:col>
      <xdr:colOff>0</xdr:colOff>
      <xdr:row>41</xdr:row>
      <xdr:rowOff>178377</xdr:rowOff>
    </xdr:from>
    <xdr:to>
      <xdr:col>4</xdr:col>
      <xdr:colOff>736023</xdr:colOff>
      <xdr:row>49</xdr:row>
      <xdr:rowOff>45027</xdr:rowOff>
    </xdr:to>
    <xdr:pic>
      <xdr:nvPicPr>
        <xdr:cNvPr id="5" name="Picture 4" descr="Component table">
          <a:extLst>
            <a:ext uri="{FF2B5EF4-FFF2-40B4-BE49-F238E27FC236}">
              <a16:creationId xmlns:a16="http://schemas.microsoft.com/office/drawing/2014/main" id="{107B2E00-DEA2-F01E-9ABB-3D67924AB788}"/>
            </a:ext>
          </a:extLst>
        </xdr:cNvPr>
        <xdr:cNvPicPr>
          <a:picLocks noChangeAspect="1"/>
        </xdr:cNvPicPr>
      </xdr:nvPicPr>
      <xdr:blipFill>
        <a:blip xmlns:r="http://schemas.openxmlformats.org/officeDocument/2006/relationships" r:embed="rId1"/>
        <a:stretch>
          <a:fillRect/>
        </a:stretch>
      </xdr:blipFill>
      <xdr:spPr>
        <a:xfrm>
          <a:off x="0" y="10303452"/>
          <a:ext cx="7079673" cy="1390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35</xdr:row>
      <xdr:rowOff>9524</xdr:rowOff>
    </xdr:from>
    <xdr:to>
      <xdr:col>8</xdr:col>
      <xdr:colOff>1571625</xdr:colOff>
      <xdr:row>74</xdr:row>
      <xdr:rowOff>152400</xdr:rowOff>
    </xdr:to>
    <xdr:sp macro="" textlink="">
      <xdr:nvSpPr>
        <xdr:cNvPr id="2" name="TextBox 1">
          <a:extLst>
            <a:ext uri="{FF2B5EF4-FFF2-40B4-BE49-F238E27FC236}">
              <a16:creationId xmlns:a16="http://schemas.microsoft.com/office/drawing/2014/main" id="{13FBFF89-F03D-4487-9F63-2C81185BD14D}"/>
            </a:ext>
          </a:extLst>
        </xdr:cNvPr>
        <xdr:cNvSpPr txBox="1"/>
      </xdr:nvSpPr>
      <xdr:spPr>
        <a:xfrm>
          <a:off x="28575" y="9915524"/>
          <a:ext cx="14678025" cy="7572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Delta Dental of Kansas, Inc.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Delta Dental of Kansas, Inc.</a:t>
          </a:r>
        </a:p>
        <a:p>
          <a:endParaRPr lang="en-US" sz="1300" b="0" i="0" u="none" strike="noStrike" baseline="0">
            <a:solidFill>
              <a:srgbClr val="000000"/>
            </a:solidFill>
            <a:latin typeface="Times New Roman" panose="02020603050405020304" pitchFamily="18" charset="0"/>
          </a:endParaRPr>
        </a:p>
        <a:p>
          <a:r>
            <a:rPr lang="en-US" sz="1300" b="0" i="0" u="none" strike="noStrike" baseline="0">
              <a:solidFill>
                <a:srgbClr val="000000"/>
              </a:solidFill>
              <a:latin typeface="Times New Roman" panose="02020603050405020304" pitchFamily="18" charset="0"/>
            </a:rPr>
            <a:t>Dental insurance is offered to eligible employees for preventive and diagnostic dental work. The plan covers 80% of basic work and 50% of major work and orthodontics. Members must have one (1) cleaning per year to remain at the 80% basic level of coverage. The current vendor is Delta Dental of Kansas, Inc. and the committee recommends continuing services with this vendor for services and level pricing.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Cambalt Solutions, Inc. dba Bento and Core V. Solutions dba Careington did not include dental plan designs. </a:t>
          </a:r>
        </a:p>
        <a:p>
          <a:pPr marL="0" marR="0">
            <a:lnSpc>
              <a:spcPct val="115000"/>
            </a:lnSpc>
            <a:spcAft>
              <a:spcPts val="800"/>
            </a:spcAft>
            <a:buNone/>
          </a:pPr>
          <a:endPar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rPr>
            <a:t>Questions and Answers</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Delta Dental of Kansas is our current provider, correct?</a:t>
          </a: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15000"/>
            </a:lnSpc>
            <a:spcBef>
              <a:spcPts val="0"/>
            </a:spcBef>
            <a:spcAft>
              <a:spcPts val="800"/>
            </a:spcAft>
            <a:buClrTx/>
            <a:buSzTx/>
            <a:buFontTx/>
            <a:buNone/>
            <a:tabLst/>
            <a:defRPr/>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Sheena Schmutz: </a:t>
          </a:r>
          <a:r>
            <a:rPr lang="en-US" sz="1300" kern="0" baseline="0">
              <a:solidFill>
                <a:schemeClr val="dk1"/>
              </a:solidFill>
              <a:effectLst/>
              <a:latin typeface="Times New Roman" panose="02020603050405020304" pitchFamily="18" charset="0"/>
              <a:ea typeface="+mn-ea"/>
              <a:cs typeface="Times New Roman" panose="02020603050405020304" pitchFamily="18" charset="0"/>
            </a:rPr>
            <a:t>T</a:t>
          </a:r>
          <a:r>
            <a:rPr lang="en-US" sz="1300">
              <a:solidFill>
                <a:schemeClr val="dk1"/>
              </a:solidFill>
              <a:effectLst/>
              <a:latin typeface="Times New Roman" panose="02020603050405020304" pitchFamily="18" charset="0"/>
              <a:ea typeface="+mn-ea"/>
              <a:cs typeface="Times New Roman" panose="02020603050405020304" pitchFamily="18" charset="0"/>
            </a:rPr>
            <a:t>hat is correct.</a:t>
          </a: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endParaRPr lang="en-US" sz="1100"/>
        </a:p>
      </xdr:txBody>
    </xdr:sp>
    <xdr:clientData/>
  </xdr:twoCellAnchor>
  <xdr:twoCellAnchor editAs="oneCell">
    <xdr:from>
      <xdr:col>0</xdr:col>
      <xdr:colOff>133349</xdr:colOff>
      <xdr:row>48</xdr:row>
      <xdr:rowOff>152399</xdr:rowOff>
    </xdr:from>
    <xdr:to>
      <xdr:col>4</xdr:col>
      <xdr:colOff>609599</xdr:colOff>
      <xdr:row>56</xdr:row>
      <xdr:rowOff>57150</xdr:rowOff>
    </xdr:to>
    <xdr:pic>
      <xdr:nvPicPr>
        <xdr:cNvPr id="5" name="Picture 4" descr="Component table">
          <a:extLst>
            <a:ext uri="{FF2B5EF4-FFF2-40B4-BE49-F238E27FC236}">
              <a16:creationId xmlns:a16="http://schemas.microsoft.com/office/drawing/2014/main" id="{A950273D-7B38-BF0D-425F-9631BB6942C6}"/>
            </a:ext>
          </a:extLst>
        </xdr:cNvPr>
        <xdr:cNvPicPr>
          <a:picLocks noChangeAspect="1"/>
        </xdr:cNvPicPr>
      </xdr:nvPicPr>
      <xdr:blipFill>
        <a:blip xmlns:r="http://schemas.openxmlformats.org/officeDocument/2006/relationships" r:embed="rId1"/>
        <a:stretch>
          <a:fillRect/>
        </a:stretch>
      </xdr:blipFill>
      <xdr:spPr>
        <a:xfrm>
          <a:off x="133349" y="12534899"/>
          <a:ext cx="7286625" cy="14287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28574</xdr:colOff>
      <xdr:row>39</xdr:row>
      <xdr:rowOff>76199</xdr:rowOff>
    </xdr:from>
    <xdr:to>
      <xdr:col>10</xdr:col>
      <xdr:colOff>9524</xdr:colOff>
      <xdr:row>93</xdr:row>
      <xdr:rowOff>0</xdr:rowOff>
    </xdr:to>
    <xdr:sp macro="" textlink="">
      <xdr:nvSpPr>
        <xdr:cNvPr id="2" name="TextBox 1">
          <a:extLst>
            <a:ext uri="{FF2B5EF4-FFF2-40B4-BE49-F238E27FC236}">
              <a16:creationId xmlns:a16="http://schemas.microsoft.com/office/drawing/2014/main" id="{194B3D00-8092-47B1-9C2B-71C038BBC448}"/>
            </a:ext>
          </a:extLst>
        </xdr:cNvPr>
        <xdr:cNvSpPr txBox="1"/>
      </xdr:nvSpPr>
      <xdr:spPr>
        <a:xfrm>
          <a:off x="28574" y="11640670"/>
          <a:ext cx="16767362" cy="10210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Vision Service Plan dba VSP Vision Care (Option 1)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Vision Service Plan dba VSP Vision Care.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Vision services are offered as a benefit to eligible employees. This is a completely elective benefit option that the employee covers the cost for coverage. </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Vision Service Plan dba VSP Vision Care is the current carrier.</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Price reflects a 3.8% increase.</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just help me understand the difference between Option one and two?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So the the main difference is there are some additional benefits in regards to the frames and overall allowances for the employee. However, Option two does cost more and that cost is solely on the employee. So the employer has zero impact on that cost is why we opted for Option one.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Kirk Sponsel</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F</a:t>
          </a:r>
          <a:r>
            <a:rPr lang="en-US" sz="1300">
              <a:solidFill>
                <a:schemeClr val="dk1"/>
              </a:solidFill>
              <a:effectLst/>
              <a:latin typeface="Times New Roman" panose="02020603050405020304" pitchFamily="18" charset="0"/>
              <a:ea typeface="+mn-ea"/>
              <a:cs typeface="Times New Roman" panose="02020603050405020304" pitchFamily="18" charset="0"/>
            </a:rPr>
            <a:t>or point of clarification, it does look like Options one and two are blacked out at the top. So could you clarify, whether we</a:t>
          </a:r>
          <a:r>
            <a:rPr lang="en-US" sz="1300" baseline="0">
              <a:solidFill>
                <a:schemeClr val="dk1"/>
              </a:solidFill>
              <a:effectLst/>
              <a:latin typeface="Times New Roman" panose="02020603050405020304" pitchFamily="18" charset="0"/>
              <a:ea typeface="+mn-ea"/>
              <a:cs typeface="Times New Roman" panose="02020603050405020304" pitchFamily="18" charset="0"/>
            </a:rPr>
            <a:t> are</a:t>
          </a:r>
          <a:r>
            <a:rPr lang="en-US" sz="1300">
              <a:solidFill>
                <a:schemeClr val="dk1"/>
              </a:solidFill>
              <a:effectLst/>
              <a:latin typeface="Times New Roman" panose="02020603050405020304" pitchFamily="18" charset="0"/>
              <a:ea typeface="+mn-ea"/>
              <a:cs typeface="Times New Roman" panose="02020603050405020304" pitchFamily="18" charset="0"/>
            </a:rPr>
            <a:t> recommending Option one. </a:t>
          </a:r>
          <a:endParaRPr lang="en-US" sz="1300" b="0" i="0" u="none" strike="noStrike" baseline="0">
            <a:solidFill>
              <a:schemeClr val="dk1"/>
            </a:solidFill>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Option one. Yes.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Brandi</a:t>
          </a:r>
          <a:r>
            <a:rPr lang="en-US" sz="1300">
              <a:solidFill>
                <a:sysClr val="windowText" lastClr="000000"/>
              </a:solidFill>
              <a:effectLst/>
              <a:latin typeface="Times New Roman" panose="02020603050405020304" pitchFamily="18" charset="0"/>
              <a:cs typeface="Times New Roman" panose="02020603050405020304" pitchFamily="18" charset="0"/>
            </a:rPr>
            <a:t> Baily:</a:t>
          </a:r>
          <a:r>
            <a:rPr lang="en-US" sz="1300" baseline="0">
              <a:solidFill>
                <a:sysClr val="windowText" lastClr="000000"/>
              </a:solidFill>
              <a:effectLst/>
              <a:latin typeface="Times New Roman" panose="02020603050405020304" pitchFamily="18" charset="0"/>
              <a:cs typeface="Times New Roman" panose="02020603050405020304" pitchFamily="18" charset="0"/>
            </a:rPr>
            <a:t> I</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t has Option 1 and Option 2 and we only selected Option 1. I know we asked but everything else that had options it was because the employee had the option. So I just want to make sure</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on the vision it is just Option 1 and the employee isn't going to have the option for Option 2.</a:t>
          </a:r>
          <a:endParaRPr lang="en-US" sz="1300" baseline="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Sheena</a:t>
          </a:r>
          <a:r>
            <a:rPr lang="en-US" sz="1300">
              <a:solidFill>
                <a:sysClr val="windowText" lastClr="000000"/>
              </a:solidFill>
              <a:effectLst/>
              <a:latin typeface="Times New Roman" panose="02020603050405020304" pitchFamily="18" charset="0"/>
              <a:cs typeface="Times New Roman" panose="02020603050405020304" pitchFamily="18" charset="0"/>
            </a:rPr>
            <a:t> Schmutz: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Yes, because that would be two (2) different plans with the benefits being different.</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Brandi Baily: We're only giving them the one option to choose from?</a:t>
          </a:r>
        </a:p>
        <a:p>
          <a:pPr>
            <a:buNone/>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Sheena Schmutz: That would be correct.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lang="en-US" sz="1300" kern="100">
            <a:solidFill>
              <a:sysClr val="windowText" lastClr="000000"/>
            </a:solidFill>
            <a:effectLst/>
            <a:latin typeface="Times New Roman" panose="02020603050405020304" pitchFamily="18" charset="0"/>
            <a:ea typeface="Aptos" panose="020B0004020202020204" pitchFamily="34" charset="0"/>
            <a:cs typeface="Times New Roman" panose="02020603050405020304" pitchFamily="18" charset="0"/>
          </a:endParaRPr>
        </a:p>
      </xdr:txBody>
    </xdr:sp>
    <xdr:clientData/>
  </xdr:twoCellAnchor>
  <xdr:twoCellAnchor editAs="oneCell">
    <xdr:from>
      <xdr:col>0</xdr:col>
      <xdr:colOff>85723</xdr:colOff>
      <xdr:row>51</xdr:row>
      <xdr:rowOff>104775</xdr:rowOff>
    </xdr:from>
    <xdr:to>
      <xdr:col>4</xdr:col>
      <xdr:colOff>438149</xdr:colOff>
      <xdr:row>59</xdr:row>
      <xdr:rowOff>57150</xdr:rowOff>
    </xdr:to>
    <xdr:pic>
      <xdr:nvPicPr>
        <xdr:cNvPr id="5" name="Picture 4" descr="Component table">
          <a:extLst>
            <a:ext uri="{FF2B5EF4-FFF2-40B4-BE49-F238E27FC236}">
              <a16:creationId xmlns:a16="http://schemas.microsoft.com/office/drawing/2014/main" id="{8D85865D-EEC0-ACAE-A0E9-74903031816B}"/>
            </a:ext>
          </a:extLst>
        </xdr:cNvPr>
        <xdr:cNvPicPr>
          <a:picLocks noChangeAspect="1"/>
        </xdr:cNvPicPr>
      </xdr:nvPicPr>
      <xdr:blipFill>
        <a:blip xmlns:r="http://schemas.openxmlformats.org/officeDocument/2006/relationships" r:embed="rId1"/>
        <a:stretch>
          <a:fillRect/>
        </a:stretch>
      </xdr:blipFill>
      <xdr:spPr>
        <a:xfrm>
          <a:off x="85723" y="13954125"/>
          <a:ext cx="7086601" cy="14763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46</xdr:row>
      <xdr:rowOff>19050</xdr:rowOff>
    </xdr:from>
    <xdr:to>
      <xdr:col>3</xdr:col>
      <xdr:colOff>2028825</xdr:colOff>
      <xdr:row>81</xdr:row>
      <xdr:rowOff>158750</xdr:rowOff>
    </xdr:to>
    <xdr:sp macro="" textlink="">
      <xdr:nvSpPr>
        <xdr:cNvPr id="2" name="TextBox 1">
          <a:extLst>
            <a:ext uri="{FF2B5EF4-FFF2-40B4-BE49-F238E27FC236}">
              <a16:creationId xmlns:a16="http://schemas.microsoft.com/office/drawing/2014/main" id="{7BF93A93-4B78-4B4A-B5F2-940E9BD6C27F}"/>
            </a:ext>
          </a:extLst>
        </xdr:cNvPr>
        <xdr:cNvSpPr txBox="1"/>
      </xdr:nvSpPr>
      <xdr:spPr>
        <a:xfrm>
          <a:off x="38100" y="10750550"/>
          <a:ext cx="9340850" cy="680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EMPAC, Inc.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–COMCARE; Nicole Gibbs – Communications; Kevin Nelson – Fire District 1; and Tammy Culley - Purchasing evaluated the proposal responses based on the criteria set forth in the RFP. The committee unanimously agreed to accept the proposal from EMPAC, Inc.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EAP (Employee Assistance Program) includes employer paid assistance, counseling, and education services to employees and their families to help them live healthy, balanced lives. In addition, this benefit provided by your employer, provides training, newsletters, referrals to partners for legal consultation and money management for you, your spouse/ significant other, and dependents living in your home provided by trained professionals. This service is offered to all employees as a paid benefit. Services for this contract will include 12 sessions for employees during a 12 month period for individual in-person visits. In addition, services include local access to a 15 person team and access to over 224 providers and on-site critical incident stress debriefings.</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EMPAC,</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Inc. is the current carrier.</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Price reflects a 26.9% increase.</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xdr:txBody>
    </xdr:sp>
    <xdr:clientData/>
  </xdr:twoCellAnchor>
  <xdr:twoCellAnchor editAs="oneCell">
    <xdr:from>
      <xdr:col>0</xdr:col>
      <xdr:colOff>41763</xdr:colOff>
      <xdr:row>66</xdr:row>
      <xdr:rowOff>54952</xdr:rowOff>
    </xdr:from>
    <xdr:to>
      <xdr:col>2</xdr:col>
      <xdr:colOff>1366471</xdr:colOff>
      <xdr:row>73</xdr:row>
      <xdr:rowOff>151667</xdr:rowOff>
    </xdr:to>
    <xdr:pic>
      <xdr:nvPicPr>
        <xdr:cNvPr id="5" name="Picture 4" descr="Component table">
          <a:extLst>
            <a:ext uri="{FF2B5EF4-FFF2-40B4-BE49-F238E27FC236}">
              <a16:creationId xmlns:a16="http://schemas.microsoft.com/office/drawing/2014/main" id="{19E46DC2-D609-D6A0-0835-C49049B7C0F3}"/>
            </a:ext>
          </a:extLst>
        </xdr:cNvPr>
        <xdr:cNvPicPr>
          <a:picLocks noChangeAspect="1"/>
        </xdr:cNvPicPr>
      </xdr:nvPicPr>
      <xdr:blipFill>
        <a:blip xmlns:r="http://schemas.openxmlformats.org/officeDocument/2006/relationships" r:embed="rId1"/>
        <a:stretch>
          <a:fillRect/>
        </a:stretch>
      </xdr:blipFill>
      <xdr:spPr>
        <a:xfrm>
          <a:off x="41763" y="14447227"/>
          <a:ext cx="6620608" cy="14302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48</xdr:row>
      <xdr:rowOff>28574</xdr:rowOff>
    </xdr:from>
    <xdr:to>
      <xdr:col>6</xdr:col>
      <xdr:colOff>1704975</xdr:colOff>
      <xdr:row>86</xdr:row>
      <xdr:rowOff>95249</xdr:rowOff>
    </xdr:to>
    <xdr:sp macro="" textlink="">
      <xdr:nvSpPr>
        <xdr:cNvPr id="2" name="TextBox 1">
          <a:extLst>
            <a:ext uri="{FF2B5EF4-FFF2-40B4-BE49-F238E27FC236}">
              <a16:creationId xmlns:a16="http://schemas.microsoft.com/office/drawing/2014/main" id="{6B43010A-6FE8-4F21-B7D4-B686E72C9895}"/>
            </a:ext>
          </a:extLst>
        </xdr:cNvPr>
        <xdr:cNvSpPr txBox="1"/>
      </xdr:nvSpPr>
      <xdr:spPr>
        <a:xfrm>
          <a:off x="0" y="16725899"/>
          <a:ext cx="13030200" cy="7305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Surency Life and Health Insurance Company dba Surency.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b="0" i="0" u="none" strike="noStrike" baseline="0">
              <a:solidFill>
                <a:srgbClr val="000000"/>
              </a:solidFill>
              <a:latin typeface="Times New Roman" panose="02020603050405020304" pitchFamily="18" charset="0"/>
            </a:rPr>
            <a:t>Sedgwick County offers health options for spending via flexible spending accounts. These type of accounts may be used for the base and premier tiers of health insurance and are accessible for employees to “pay back” FSA accounts throughout the year</a:t>
          </a:r>
          <a:r>
            <a:rPr lang="en-US" sz="1400" b="0" i="0" u="none" strike="noStrike" baseline="0">
              <a:solidFill>
                <a:srgbClr val="000000"/>
              </a:solidFill>
              <a:latin typeface="Times New Roman" panose="02020603050405020304" pitchFamily="18" charset="0"/>
            </a:rPr>
            <a:t>. </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Surency Life and Health Insurance Company dba Surency is</a:t>
          </a:r>
          <a:r>
            <a:rPr lang="en-US" sz="1300" baseline="0">
              <a:solidFill>
                <a:schemeClr val="dk1"/>
              </a:solidFill>
              <a:effectLst/>
              <a:latin typeface="Times New Roman" panose="02020603050405020304" pitchFamily="18" charset="0"/>
              <a:ea typeface="+mn-ea"/>
              <a:cs typeface="Times New Roman" panose="02020603050405020304" pitchFamily="18" charset="0"/>
            </a:rPr>
            <a:t> our current carrier.</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The cost reflects a 2% increase.</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baseline="0">
              <a:solidFill>
                <a:schemeClr val="dk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Tania Cole: T</a:t>
          </a:r>
          <a:r>
            <a:rPr lang="en-US" sz="1300">
              <a:effectLst/>
              <a:latin typeface="Times New Roman" panose="02020603050405020304" pitchFamily="18" charset="0"/>
              <a:ea typeface="Aptos" panose="020B0004020202020204" pitchFamily="34" charset="0"/>
              <a:cs typeface="Times New Roman" panose="02020603050405020304" pitchFamily="18" charset="0"/>
            </a:rPr>
            <a:t>his is our current carrier and then you mentioned, I think, on the COBRA benefits that there</a:t>
          </a:r>
          <a:r>
            <a:rPr lang="en-US" sz="1300" baseline="0">
              <a:effectLst/>
              <a:latin typeface="Times New Roman" panose="02020603050405020304" pitchFamily="18" charset="0"/>
              <a:ea typeface="Aptos" panose="020B0004020202020204" pitchFamily="34" charset="0"/>
              <a:cs typeface="Times New Roman" panose="02020603050405020304" pitchFamily="18" charset="0"/>
            </a:rPr>
            <a:t> is a </a:t>
          </a:r>
          <a:r>
            <a:rPr lang="en-US" sz="1300">
              <a:effectLst/>
              <a:latin typeface="Times New Roman" panose="02020603050405020304" pitchFamily="18" charset="0"/>
              <a:ea typeface="Aptos" panose="020B0004020202020204" pitchFamily="34" charset="0"/>
              <a:cs typeface="Times New Roman" panose="02020603050405020304" pitchFamily="18" charset="0"/>
            </a:rPr>
            <a:t>combined opportunity there?</a:t>
          </a: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Sheena Schmutz: </a:t>
          </a:r>
          <a:r>
            <a:rPr lang="en-US" sz="1300">
              <a:solidFill>
                <a:schemeClr val="dk1"/>
              </a:solidFill>
              <a:effectLst/>
              <a:latin typeface="Times New Roman" panose="02020603050405020304" pitchFamily="18" charset="0"/>
              <a:ea typeface="+mn-ea"/>
              <a:cs typeface="Times New Roman" panose="02020603050405020304" pitchFamily="18" charset="0"/>
            </a:rPr>
            <a:t>Yes. Our staff is working with the same staff at Surency on both programs so both on COBRA and FSA.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editAs="oneCell">
    <xdr:from>
      <xdr:col>0</xdr:col>
      <xdr:colOff>57150</xdr:colOff>
      <xdr:row>62</xdr:row>
      <xdr:rowOff>161926</xdr:rowOff>
    </xdr:from>
    <xdr:to>
      <xdr:col>3</xdr:col>
      <xdr:colOff>885825</xdr:colOff>
      <xdr:row>71</xdr:row>
      <xdr:rowOff>47626</xdr:rowOff>
    </xdr:to>
    <xdr:pic>
      <xdr:nvPicPr>
        <xdr:cNvPr id="5" name="Picture 4" descr="Component table">
          <a:extLst>
            <a:ext uri="{FF2B5EF4-FFF2-40B4-BE49-F238E27FC236}">
              <a16:creationId xmlns:a16="http://schemas.microsoft.com/office/drawing/2014/main" id="{9B326DA4-90CF-849A-4D52-D13DC6C78132}"/>
            </a:ext>
          </a:extLst>
        </xdr:cNvPr>
        <xdr:cNvPicPr>
          <a:picLocks noChangeAspect="1"/>
        </xdr:cNvPicPr>
      </xdr:nvPicPr>
      <xdr:blipFill>
        <a:blip xmlns:r="http://schemas.openxmlformats.org/officeDocument/2006/relationships" r:embed="rId1"/>
        <a:stretch>
          <a:fillRect/>
        </a:stretch>
      </xdr:blipFill>
      <xdr:spPr>
        <a:xfrm>
          <a:off x="57150" y="19526251"/>
          <a:ext cx="7010400" cy="1600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79</xdr:row>
      <xdr:rowOff>47625</xdr:rowOff>
    </xdr:from>
    <xdr:to>
      <xdr:col>6</xdr:col>
      <xdr:colOff>1485900</xdr:colOff>
      <xdr:row>115</xdr:row>
      <xdr:rowOff>31750</xdr:rowOff>
    </xdr:to>
    <xdr:sp macro="" textlink="">
      <xdr:nvSpPr>
        <xdr:cNvPr id="2" name="TextBox 1">
          <a:extLst>
            <a:ext uri="{FF2B5EF4-FFF2-40B4-BE49-F238E27FC236}">
              <a16:creationId xmlns:a16="http://schemas.microsoft.com/office/drawing/2014/main" id="{F42290D4-563E-4EF1-B6D6-9BC66321404E}"/>
            </a:ext>
          </a:extLst>
        </xdr:cNvPr>
        <xdr:cNvSpPr txBox="1"/>
      </xdr:nvSpPr>
      <xdr:spPr>
        <a:xfrm>
          <a:off x="38100" y="17795875"/>
          <a:ext cx="11988800" cy="684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Advance Insurance Company of Kansas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Advance Insurance Company of Kansas.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Services for this contract will include Life, AD&amp;D, and dependent insurances. Sedgwick County covers the base cost of life insurance and AD&amp;D for each employee based on their annual salary. Employees can chose to opt for higher coverage and pay the difference, reduced amount of coverage, or no coverage and receive credit. In addition, employees can elect to participate in dependent coverage, for which they are responsible for the entire cost.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Advance Insurance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Company of Kansas is the current carrier.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The price reflects a 18.1% increase for Life/AD&amp;D. There is a 14.3% increase for Voluntary Life. </a:t>
          </a:r>
        </a:p>
        <a:p>
          <a:pPr marL="0" marR="0">
            <a:lnSpc>
              <a:spcPct val="115000"/>
            </a:lnSpc>
            <a:spcAft>
              <a:spcPts val="800"/>
            </a:spcAft>
            <a:buNone/>
          </a:pPr>
          <a:r>
            <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rPr>
            <a:t>Questions and Answers</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Tania Cole: T</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his is just an overall question. It seems that IMA helps us to be competitive in all of these. Would you agree with that?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Sheena Schmutz: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 would.</a:t>
          </a: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xdr:txBody>
    </xdr:sp>
    <xdr:clientData/>
  </xdr:twoCellAnchor>
  <xdr:twoCellAnchor editAs="oneCell">
    <xdr:from>
      <xdr:col>0</xdr:col>
      <xdr:colOff>76200</xdr:colOff>
      <xdr:row>95</xdr:row>
      <xdr:rowOff>95250</xdr:rowOff>
    </xdr:from>
    <xdr:to>
      <xdr:col>4</xdr:col>
      <xdr:colOff>95250</xdr:colOff>
      <xdr:row>103</xdr:row>
      <xdr:rowOff>66675</xdr:rowOff>
    </xdr:to>
    <xdr:pic>
      <xdr:nvPicPr>
        <xdr:cNvPr id="5" name="Picture 4" descr="Component table">
          <a:extLst>
            <a:ext uri="{FF2B5EF4-FFF2-40B4-BE49-F238E27FC236}">
              <a16:creationId xmlns:a16="http://schemas.microsoft.com/office/drawing/2014/main" id="{EE03EE66-5549-6641-D15A-14FF18F1E9AD}"/>
            </a:ext>
          </a:extLst>
        </xdr:cNvPr>
        <xdr:cNvPicPr>
          <a:picLocks noChangeAspect="1"/>
        </xdr:cNvPicPr>
      </xdr:nvPicPr>
      <xdr:blipFill>
        <a:blip xmlns:r="http://schemas.openxmlformats.org/officeDocument/2006/relationships" r:embed="rId1"/>
        <a:stretch>
          <a:fillRect/>
        </a:stretch>
      </xdr:blipFill>
      <xdr:spPr>
        <a:xfrm>
          <a:off x="76200" y="20891500"/>
          <a:ext cx="7543800" cy="14954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38</xdr:row>
      <xdr:rowOff>38099</xdr:rowOff>
    </xdr:from>
    <xdr:to>
      <xdr:col>3</xdr:col>
      <xdr:colOff>0</xdr:colOff>
      <xdr:row>82</xdr:row>
      <xdr:rowOff>114300</xdr:rowOff>
    </xdr:to>
    <xdr:sp macro="" textlink="">
      <xdr:nvSpPr>
        <xdr:cNvPr id="2" name="TextBox 1">
          <a:extLst>
            <a:ext uri="{FF2B5EF4-FFF2-40B4-BE49-F238E27FC236}">
              <a16:creationId xmlns:a16="http://schemas.microsoft.com/office/drawing/2014/main" id="{80FCC544-81A9-4CF1-805C-3EEBE1958C6A}"/>
            </a:ext>
          </a:extLst>
        </xdr:cNvPr>
        <xdr:cNvSpPr txBox="1"/>
      </xdr:nvSpPr>
      <xdr:spPr>
        <a:xfrm>
          <a:off x="47625" y="7753349"/>
          <a:ext cx="9401175" cy="8458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Philip Davolt seconded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short term disability, critical illness, cancer,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 price increase from previous contract.</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do have one. Can you explain the covered volume adjustment. What's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that telling us on the short term disability because you have the 20-24 for $250,316.00?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a:solidFill>
                <a:schemeClr val="dk1"/>
              </a:solidFill>
              <a:effectLst/>
              <a:latin typeface="Times New Roman" panose="02020603050405020304" pitchFamily="18" charset="0"/>
              <a:ea typeface="+mn-ea"/>
              <a:cs typeface="Times New Roman" panose="02020603050405020304" pitchFamily="18" charset="0"/>
            </a:rPr>
            <a:t>I think we had sent a note to Vanessa at</a:t>
          </a:r>
          <a:r>
            <a:rPr lang="en-US" sz="1300" baseline="0">
              <a:solidFill>
                <a:schemeClr val="dk1"/>
              </a:solidFill>
              <a:effectLst/>
              <a:latin typeface="Times New Roman" panose="02020603050405020304" pitchFamily="18" charset="0"/>
              <a:ea typeface="+mn-ea"/>
              <a:cs typeface="Times New Roman" panose="02020603050405020304" pitchFamily="18" charset="0"/>
            </a:rPr>
            <a:t> IMA</a:t>
          </a:r>
          <a:r>
            <a:rPr lang="en-US" sz="1300">
              <a:solidFill>
                <a:schemeClr val="dk1"/>
              </a:solidFill>
              <a:effectLst/>
              <a:latin typeface="Times New Roman" panose="02020603050405020304" pitchFamily="18" charset="0"/>
              <a:ea typeface="+mn-ea"/>
              <a:cs typeface="Times New Roman" panose="02020603050405020304" pitchFamily="18" charset="0"/>
            </a:rPr>
            <a:t>. I think it has something to do with the census of the age group of workers and the current coverage based on the number of people that fall in that category.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Yes, the headcount volume and cost per $10.00 of the weekly benefit that they elect is what that would be.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just want to understand what that was telling us.</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0</xdr:colOff>
      <xdr:row>55</xdr:row>
      <xdr:rowOff>168274</xdr:rowOff>
    </xdr:from>
    <xdr:to>
      <xdr:col>2</xdr:col>
      <xdr:colOff>685800</xdr:colOff>
      <xdr:row>63</xdr:row>
      <xdr:rowOff>44450</xdr:rowOff>
    </xdr:to>
    <xdr:pic>
      <xdr:nvPicPr>
        <xdr:cNvPr id="5" name="Picture 4" descr="Component table">
          <a:extLst>
            <a:ext uri="{FF2B5EF4-FFF2-40B4-BE49-F238E27FC236}">
              <a16:creationId xmlns:a16="http://schemas.microsoft.com/office/drawing/2014/main" id="{8FD8D7B4-4700-BB71-3390-90FBCD160254}"/>
            </a:ext>
          </a:extLst>
        </xdr:cNvPr>
        <xdr:cNvPicPr>
          <a:picLocks noChangeAspect="1"/>
        </xdr:cNvPicPr>
      </xdr:nvPicPr>
      <xdr:blipFill>
        <a:blip xmlns:r="http://schemas.openxmlformats.org/officeDocument/2006/relationships" r:embed="rId1"/>
        <a:stretch>
          <a:fillRect/>
        </a:stretch>
      </xdr:blipFill>
      <xdr:spPr>
        <a:xfrm>
          <a:off x="0" y="11137899"/>
          <a:ext cx="6861175" cy="1400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27</xdr:row>
      <xdr:rowOff>28575</xdr:rowOff>
    </xdr:from>
    <xdr:to>
      <xdr:col>14</xdr:col>
      <xdr:colOff>9525</xdr:colOff>
      <xdr:row>68</xdr:row>
      <xdr:rowOff>44823</xdr:rowOff>
    </xdr:to>
    <xdr:sp macro="" textlink="">
      <xdr:nvSpPr>
        <xdr:cNvPr id="3" name="TextBox 2">
          <a:extLst>
            <a:ext uri="{FF2B5EF4-FFF2-40B4-BE49-F238E27FC236}">
              <a16:creationId xmlns:a16="http://schemas.microsoft.com/office/drawing/2014/main" id="{80081059-7288-4D0E-A101-013594A98105}"/>
            </a:ext>
          </a:extLst>
        </xdr:cNvPr>
        <xdr:cNvSpPr txBox="1"/>
      </xdr:nvSpPr>
      <xdr:spPr>
        <a:xfrm>
          <a:off x="28575" y="6562725"/>
          <a:ext cx="19821525" cy="78267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lang="en-US" sz="1600" b="1" i="0" u="none" strike="noStrike">
              <a:solidFill>
                <a:srgbClr val="000000"/>
              </a:solidFill>
              <a:effectLst/>
              <a:latin typeface="Times New Roman" panose="02020603050405020304" pitchFamily="18" charset="0"/>
            </a:rPr>
            <a:t>Metropolitan Life Insurance Company / MetLife Pet Insurance Solutions LLC dba MetLife (Both Options)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15000"/>
            </a:lnSpc>
            <a:spcBef>
              <a:spcPts val="0"/>
            </a:spcBef>
            <a:spcAft>
              <a:spcPts val="800"/>
            </a:spcAft>
            <a:buClrTx/>
            <a:buSzTx/>
            <a:buFontTx/>
            <a:buNone/>
            <a:tabLst/>
            <a:defRPr/>
          </a:pPr>
          <a:r>
            <a:rPr kumimoji="0" lang="en-US" sz="1300" b="0" i="0" u="none" strike="noStrike" kern="100" cap="none" spc="0" normalizeH="0" baseline="0" noProof="0">
              <a:ln>
                <a:noFill/>
              </a:ln>
              <a:solidFill>
                <a:prstClr val="black"/>
              </a:solidFill>
              <a:effectLst/>
              <a:uLnTx/>
              <a:uFillTx/>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t>
          </a: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mn-lt"/>
              <a:ea typeface="+mn-ea"/>
              <a:cs typeface="+mn-cs"/>
            </a:rPr>
            <a:t> </a:t>
          </a:r>
          <a:endParaRPr kumimoji="0" lang="en-US" sz="1300" b="0" i="0" u="none" strike="noStrike" kern="100" cap="none" spc="0" normalizeH="0" baseline="0" noProof="0">
            <a:ln>
              <a:noFill/>
            </a:ln>
            <a:solidFill>
              <a:prstClr val="black"/>
            </a:solidFill>
            <a:effectLst/>
            <a:uLnTx/>
            <a:uFillTx/>
            <a:latin typeface="Aptos" panose="020B0004020202020204" pitchFamily="34"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is a proposal and not a bid. Proposals are scored based on criteria set forth in our RFP. There are five (5) components to this RFP:</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is the current provider.</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No price increase from previous contract.</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85725</xdr:colOff>
      <xdr:row>39</xdr:row>
      <xdr:rowOff>28015</xdr:rowOff>
    </xdr:from>
    <xdr:to>
      <xdr:col>4</xdr:col>
      <xdr:colOff>1348628</xdr:colOff>
      <xdr:row>46</xdr:row>
      <xdr:rowOff>180415</xdr:rowOff>
    </xdr:to>
    <xdr:pic>
      <xdr:nvPicPr>
        <xdr:cNvPr id="4" name="Picture 3" descr="Component table">
          <a:extLst>
            <a:ext uri="{FF2B5EF4-FFF2-40B4-BE49-F238E27FC236}">
              <a16:creationId xmlns:a16="http://schemas.microsoft.com/office/drawing/2014/main" id="{695ED4B1-7DBE-4273-8684-8597F8AB3C34}"/>
            </a:ext>
          </a:extLst>
        </xdr:cNvPr>
        <xdr:cNvPicPr>
          <a:picLocks noChangeAspect="1"/>
        </xdr:cNvPicPr>
      </xdr:nvPicPr>
      <xdr:blipFill>
        <a:blip xmlns:r="http://schemas.openxmlformats.org/officeDocument/2006/relationships" r:embed="rId1"/>
        <a:stretch>
          <a:fillRect/>
        </a:stretch>
      </xdr:blipFill>
      <xdr:spPr>
        <a:xfrm>
          <a:off x="85725" y="8848165"/>
          <a:ext cx="7334250" cy="14859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xdr:colOff>
      <xdr:row>80</xdr:row>
      <xdr:rowOff>66675</xdr:rowOff>
    </xdr:from>
    <xdr:to>
      <xdr:col>12</xdr:col>
      <xdr:colOff>1371600</xdr:colOff>
      <xdr:row>117</xdr:row>
      <xdr:rowOff>158751</xdr:rowOff>
    </xdr:to>
    <xdr:sp macro="" textlink="">
      <xdr:nvSpPr>
        <xdr:cNvPr id="3" name="TextBox 2">
          <a:extLst>
            <a:ext uri="{FF2B5EF4-FFF2-40B4-BE49-F238E27FC236}">
              <a16:creationId xmlns:a16="http://schemas.microsoft.com/office/drawing/2014/main" id="{3930AA20-21D6-491E-8FD8-91F9E0DDE05E}"/>
            </a:ext>
          </a:extLst>
        </xdr:cNvPr>
        <xdr:cNvSpPr txBox="1"/>
      </xdr:nvSpPr>
      <xdr:spPr>
        <a:xfrm>
          <a:off x="19050" y="19992975"/>
          <a:ext cx="19088100" cy="7140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price reflects no increase in cost.</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 </a:t>
          </a:r>
          <a:r>
            <a:rPr lang="en-US" sz="1300" kern="1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It looks like there's no price increase and MetLife is our current carrier on this.</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a:t>
          </a:r>
          <a:r>
            <a:rPr lang="en-US" sz="1300">
              <a:effectLst/>
              <a:latin typeface="Times New Roman" panose="02020603050405020304" pitchFamily="18" charset="0"/>
              <a:cs typeface="Times New Roman" panose="02020603050405020304" pitchFamily="18" charset="0"/>
            </a:rPr>
            <a:t> Davolt: </a:t>
          </a:r>
          <a:r>
            <a:rPr lang="en-US" sz="1300">
              <a:solidFill>
                <a:schemeClr val="dk1"/>
              </a:solidFill>
              <a:effectLst/>
              <a:latin typeface="Times New Roman" panose="02020603050405020304" pitchFamily="18" charset="0"/>
              <a:ea typeface="+mn-ea"/>
              <a:cs typeface="Times New Roman" panose="02020603050405020304" pitchFamily="18" charset="0"/>
            </a:rPr>
            <a:t>The last one, you said the same thing. That such kind of updates to supplemental insurance provides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employees coverage, cancer and you listed them all. So is both of these covering the same thing or are they covering different things?</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All of these fall under that one RFP 26-0047. So we ask for a standalone in each of these areas but they all fall under the worksite benefits proposal.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Tim</a:t>
          </a:r>
          <a:r>
            <a:rPr lang="en-US" sz="1300">
              <a:effectLst/>
              <a:latin typeface="Times New Roman" panose="02020603050405020304" pitchFamily="18" charset="0"/>
              <a:cs typeface="Times New Roman" panose="02020603050405020304" pitchFamily="18" charset="0"/>
            </a:rPr>
            <a:t> Myers: </a:t>
          </a:r>
          <a:r>
            <a:rPr lang="en-US" sz="1300">
              <a:solidFill>
                <a:schemeClr val="dk1"/>
              </a:solidFill>
              <a:effectLst/>
              <a:latin typeface="Times New Roman" panose="02020603050405020304" pitchFamily="18" charset="0"/>
              <a:ea typeface="+mn-ea"/>
              <a:cs typeface="Times New Roman" panose="02020603050405020304" pitchFamily="18" charset="0"/>
            </a:rPr>
            <a:t>So we're looking at one of these is for critical illness, one for short term disability, one for cancer, one for accident, and one for hospital indemnity.</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Yes, and the employee and you have an option to buy one or all of them or none of them. </a:t>
          </a:r>
        </a:p>
        <a:p>
          <a:endParaRPr lang="en-US" sz="1100"/>
        </a:p>
      </xdr:txBody>
    </xdr:sp>
    <xdr:clientData/>
  </xdr:twoCellAnchor>
  <xdr:twoCellAnchor editAs="oneCell">
    <xdr:from>
      <xdr:col>0</xdr:col>
      <xdr:colOff>47625</xdr:colOff>
      <xdr:row>91</xdr:row>
      <xdr:rowOff>152400</xdr:rowOff>
    </xdr:from>
    <xdr:to>
      <xdr:col>4</xdr:col>
      <xdr:colOff>1095375</xdr:colOff>
      <xdr:row>100</xdr:row>
      <xdr:rowOff>76200</xdr:rowOff>
    </xdr:to>
    <xdr:pic>
      <xdr:nvPicPr>
        <xdr:cNvPr id="4" name="Picture 3" descr="Component table">
          <a:extLst>
            <a:ext uri="{FF2B5EF4-FFF2-40B4-BE49-F238E27FC236}">
              <a16:creationId xmlns:a16="http://schemas.microsoft.com/office/drawing/2014/main" id="{7D1C075E-4AB2-424C-929F-0BB51C0AC869}"/>
            </a:ext>
          </a:extLst>
        </xdr:cNvPr>
        <xdr:cNvPicPr>
          <a:picLocks noChangeAspect="1"/>
        </xdr:cNvPicPr>
      </xdr:nvPicPr>
      <xdr:blipFill>
        <a:blip xmlns:r="http://schemas.openxmlformats.org/officeDocument/2006/relationships" r:embed="rId1"/>
        <a:stretch>
          <a:fillRect/>
        </a:stretch>
      </xdr:blipFill>
      <xdr:spPr>
        <a:xfrm>
          <a:off x="47625" y="22174200"/>
          <a:ext cx="7734300" cy="1638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28575</xdr:colOff>
      <xdr:row>36</xdr:row>
      <xdr:rowOff>9524</xdr:rowOff>
    </xdr:from>
    <xdr:to>
      <xdr:col>13</xdr:col>
      <xdr:colOff>0</xdr:colOff>
      <xdr:row>79</xdr:row>
      <xdr:rowOff>174626</xdr:rowOff>
    </xdr:to>
    <xdr:sp macro="" textlink="">
      <xdr:nvSpPr>
        <xdr:cNvPr id="2" name="TextBox 1">
          <a:extLst>
            <a:ext uri="{FF2B5EF4-FFF2-40B4-BE49-F238E27FC236}">
              <a16:creationId xmlns:a16="http://schemas.microsoft.com/office/drawing/2014/main" id="{B744B9F6-6563-495D-9246-50B9AE659C7C}"/>
            </a:ext>
          </a:extLst>
        </xdr:cNvPr>
        <xdr:cNvSpPr txBox="1"/>
      </xdr:nvSpPr>
      <xdr:spPr>
        <a:xfrm>
          <a:off x="28575" y="8639174"/>
          <a:ext cx="18345150" cy="8356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(Both Options)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Option1 reflects no increase.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 2 reflects a 28.9% increase.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Sheena, are we going to take both options or just one? I just wanted thought to get ahead of this? We show both</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blacked out, Option one</a:t>
          </a:r>
          <a:r>
            <a:rPr lang="en-US" sz="1300" baseline="0">
              <a:solidFill>
                <a:schemeClr val="dk1"/>
              </a:solidFill>
              <a:effectLst/>
              <a:latin typeface="Times New Roman" panose="02020603050405020304" pitchFamily="18" charset="0"/>
              <a:ea typeface="+mn-ea"/>
              <a:cs typeface="Times New Roman" panose="02020603050405020304" pitchFamily="18" charset="0"/>
            </a:rPr>
            <a:t> and</a:t>
          </a:r>
          <a:r>
            <a:rPr lang="en-US" sz="1300">
              <a:solidFill>
                <a:schemeClr val="dk1"/>
              </a:solidFill>
              <a:effectLst/>
              <a:latin typeface="Times New Roman" panose="02020603050405020304" pitchFamily="18" charset="0"/>
              <a:ea typeface="+mn-ea"/>
              <a:cs typeface="Times New Roman" panose="02020603050405020304" pitchFamily="18" charset="0"/>
            </a:rPr>
            <a:t> Option two.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Sorry,</a:t>
          </a:r>
          <a:r>
            <a:rPr lang="en-US" sz="1300" baseline="0">
              <a:solidFill>
                <a:schemeClr val="dk1"/>
              </a:solidFill>
              <a:effectLst/>
              <a:latin typeface="Times New Roman" panose="02020603050405020304" pitchFamily="18" charset="0"/>
              <a:ea typeface="+mn-ea"/>
              <a:cs typeface="Times New Roman" panose="02020603050405020304" pitchFamily="18" charset="0"/>
            </a:rPr>
            <a:t> let me get to that page.</a:t>
          </a: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Joe Thomas: </a:t>
          </a:r>
          <a:r>
            <a:rPr lang="en-US" sz="1300">
              <a:solidFill>
                <a:schemeClr val="dk1"/>
              </a:solidFill>
              <a:effectLst/>
              <a:latin typeface="Times New Roman" panose="02020603050405020304" pitchFamily="18" charset="0"/>
              <a:ea typeface="+mn-ea"/>
              <a:cs typeface="Times New Roman" panose="02020603050405020304" pitchFamily="18" charset="0"/>
            </a:rPr>
            <a:t>That was on the accident,</a:t>
          </a:r>
          <a:r>
            <a:rPr lang="en-US" sz="1300" baseline="0">
              <a:solidFill>
                <a:schemeClr val="dk1"/>
              </a:solidFill>
              <a:effectLst/>
              <a:latin typeface="Times New Roman" panose="02020603050405020304" pitchFamily="18" charset="0"/>
              <a:ea typeface="+mn-ea"/>
              <a:cs typeface="Times New Roman" panose="02020603050405020304" pitchFamily="18" charset="0"/>
            </a:rPr>
            <a:t> number thirteen.</a:t>
          </a:r>
          <a:r>
            <a:rPr lang="en-US" sz="1300">
              <a:solidFill>
                <a:schemeClr val="dk1"/>
              </a:solidFill>
              <a:effectLst/>
              <a:latin typeface="Times New Roman" panose="02020603050405020304" pitchFamily="18" charset="0"/>
              <a:ea typeface="+mn-ea"/>
              <a:cs typeface="Times New Roman" panose="02020603050405020304" pitchFamily="18" charset="0"/>
            </a:rPr>
            <a:t> </a:t>
          </a:r>
        </a:p>
        <a:p>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Tammy</a:t>
          </a:r>
          <a:r>
            <a:rPr lang="en-US" sz="1300">
              <a:solidFill>
                <a:schemeClr val="dk1"/>
              </a:solidFill>
              <a:effectLst/>
              <a:latin typeface="Times New Roman" panose="02020603050405020304" pitchFamily="18" charset="0"/>
              <a:ea typeface="+mn-ea"/>
              <a:cs typeface="Times New Roman" panose="02020603050405020304" pitchFamily="18" charset="0"/>
            </a:rPr>
            <a:t> Culley: Does the employee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 it would be the high or low, the employee would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Oh, so both are offered. So we're accepting both options. Thank you.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76200</xdr:colOff>
      <xdr:row>51</xdr:row>
      <xdr:rowOff>38099</xdr:rowOff>
    </xdr:from>
    <xdr:to>
      <xdr:col>5</xdr:col>
      <xdr:colOff>447675</xdr:colOff>
      <xdr:row>59</xdr:row>
      <xdr:rowOff>57150</xdr:rowOff>
    </xdr:to>
    <xdr:pic>
      <xdr:nvPicPr>
        <xdr:cNvPr id="5" name="Picture 4" descr="Component table">
          <a:extLst>
            <a:ext uri="{FF2B5EF4-FFF2-40B4-BE49-F238E27FC236}">
              <a16:creationId xmlns:a16="http://schemas.microsoft.com/office/drawing/2014/main" id="{339BAFD3-E57A-46B5-A9FA-484ADA286FE7}"/>
            </a:ext>
          </a:extLst>
        </xdr:cNvPr>
        <xdr:cNvPicPr>
          <a:picLocks noChangeAspect="1"/>
        </xdr:cNvPicPr>
      </xdr:nvPicPr>
      <xdr:blipFill>
        <a:blip xmlns:r="http://schemas.openxmlformats.org/officeDocument/2006/relationships" r:embed="rId1"/>
        <a:stretch>
          <a:fillRect/>
        </a:stretch>
      </xdr:blipFill>
      <xdr:spPr>
        <a:xfrm>
          <a:off x="76200" y="11525249"/>
          <a:ext cx="7696200" cy="15430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87</xdr:row>
      <xdr:rowOff>19051</xdr:rowOff>
    </xdr:from>
    <xdr:to>
      <xdr:col>1</xdr:col>
      <xdr:colOff>5314949</xdr:colOff>
      <xdr:row>131</xdr:row>
      <xdr:rowOff>95251</xdr:rowOff>
    </xdr:to>
    <xdr:sp macro="" textlink="">
      <xdr:nvSpPr>
        <xdr:cNvPr id="2" name="TextBox 1">
          <a:extLst>
            <a:ext uri="{FF2B5EF4-FFF2-40B4-BE49-F238E27FC236}">
              <a16:creationId xmlns:a16="http://schemas.microsoft.com/office/drawing/2014/main" id="{ADBF7AF8-291B-4460-B239-B78B2E2C28F3}"/>
            </a:ext>
          </a:extLst>
        </xdr:cNvPr>
        <xdr:cNvSpPr txBox="1"/>
      </xdr:nvSpPr>
      <xdr:spPr>
        <a:xfrm>
          <a:off x="0" y="17989551"/>
          <a:ext cx="9585324" cy="845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kumimoji="0" lang="en-US" sz="1600" b="1"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agreed to accept the proposal from </a:t>
          </a:r>
          <a:r>
            <a:rPr lang="en-US" sz="1300" b="0" i="0" u="none" strike="noStrike">
              <a:solidFill>
                <a:srgbClr val="000000"/>
              </a:solidFill>
              <a:effectLst/>
              <a:latin typeface="Times New Roman" panose="02020603050405020304" pitchFamily="18" charset="0"/>
            </a:rPr>
            <a:t>Metropolitan Life Insurance Company / MetLife Pet Insurance Solutions LLC dba MetLife.</a:t>
          </a:r>
          <a:r>
            <a:rPr lang="en-US" sz="1300" b="0">
              <a:effectLst/>
            </a:rPr>
            <a:t> </a:t>
          </a:r>
          <a:endParaRPr lang="en-US" sz="1300" b="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This</a:t>
          </a:r>
          <a:r>
            <a:rPr lang="en-US" sz="1300" baseline="0">
              <a:solidFill>
                <a:schemeClr val="dk1"/>
              </a:solidFill>
              <a:effectLst/>
              <a:latin typeface="Times New Roman" panose="02020603050405020304" pitchFamily="18" charset="0"/>
              <a:ea typeface="+mn-ea"/>
              <a:cs typeface="Times New Roman" panose="02020603050405020304" pitchFamily="18" charset="0"/>
            </a:rPr>
            <a:t> is a proposal and not a bid. Proposals are scored based on criteria set forth in our RFP. There are five (5) components to this RFP:</a:t>
          </a: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was the only submission that proposed a stand-alone Cancer plan. The other responders included some coverage under Critical Illness. </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is the current carrier. </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Tania</a:t>
          </a:r>
          <a:r>
            <a:rPr lang="en-US" sz="1300">
              <a:solidFill>
                <a:schemeClr val="dk1"/>
              </a:solidFill>
              <a:effectLst/>
              <a:latin typeface="Times New Roman" panose="02020603050405020304" pitchFamily="18" charset="0"/>
              <a:ea typeface="+mn-ea"/>
              <a:cs typeface="Times New Roman" panose="02020603050405020304" pitchFamily="18" charset="0"/>
            </a:rPr>
            <a:t> Cole: This states that Metropolitan Life Insurance Company was the only submission for the proposed standalone cancer plan</a:t>
          </a:r>
          <a:r>
            <a:rPr lang="en-US" sz="1300" baseline="0">
              <a:solidFill>
                <a:schemeClr val="dk1"/>
              </a:solidFill>
              <a:effectLst/>
              <a:latin typeface="Times New Roman" panose="02020603050405020304" pitchFamily="18" charset="0"/>
              <a:ea typeface="+mn-ea"/>
              <a:cs typeface="Times New Roman" panose="02020603050405020304" pitchFamily="18" charset="0"/>
            </a:rPr>
            <a:t>.</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Tammy Culley: Yes.</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Tania</a:t>
          </a:r>
          <a:r>
            <a:rPr lang="en-US" sz="1300">
              <a:solidFill>
                <a:schemeClr val="dk1"/>
              </a:solidFill>
              <a:effectLst/>
              <a:latin typeface="Times New Roman" panose="02020603050405020304" pitchFamily="18" charset="0"/>
              <a:ea typeface="+mn-ea"/>
              <a:cs typeface="Times New Roman" panose="02020603050405020304" pitchFamily="18" charset="0"/>
            </a:rPr>
            <a:t> Cole: So, Sheena, we've had a lot of motions to accept</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Metropolitan Life. So this will just work with them and this kind of collaborative effort for this benefit as well.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Yes.</a:t>
          </a:r>
          <a:endParaRPr lang="en-US" sz="1300">
            <a:effectLst/>
            <a:latin typeface="Times New Roman" panose="02020603050405020304" pitchFamily="18" charset="0"/>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editAs="oneCell">
    <xdr:from>
      <xdr:col>0</xdr:col>
      <xdr:colOff>28575</xdr:colOff>
      <xdr:row>104</xdr:row>
      <xdr:rowOff>142876</xdr:rowOff>
    </xdr:from>
    <xdr:to>
      <xdr:col>1</xdr:col>
      <xdr:colOff>2790825</xdr:colOff>
      <xdr:row>113</xdr:row>
      <xdr:rowOff>57150</xdr:rowOff>
    </xdr:to>
    <xdr:pic>
      <xdr:nvPicPr>
        <xdr:cNvPr id="5" name="Picture 4" descr="Component table">
          <a:extLst>
            <a:ext uri="{FF2B5EF4-FFF2-40B4-BE49-F238E27FC236}">
              <a16:creationId xmlns:a16="http://schemas.microsoft.com/office/drawing/2014/main" id="{814C7D9E-15C9-B48F-8875-5AEBF389B8AE}"/>
            </a:ext>
          </a:extLst>
        </xdr:cNvPr>
        <xdr:cNvPicPr>
          <a:picLocks noChangeAspect="1"/>
        </xdr:cNvPicPr>
      </xdr:nvPicPr>
      <xdr:blipFill>
        <a:blip xmlns:r="http://schemas.openxmlformats.org/officeDocument/2006/relationships" r:embed="rId1"/>
        <a:stretch>
          <a:fillRect/>
        </a:stretch>
      </xdr:blipFill>
      <xdr:spPr>
        <a:xfrm>
          <a:off x="28575" y="20964526"/>
          <a:ext cx="7029450" cy="16287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5094-A3BD-4BF4-91DA-DDDDE8E54FA9}">
  <dimension ref="A1:F18"/>
  <sheetViews>
    <sheetView zoomScaleNormal="100" workbookViewId="0">
      <selection activeCell="F4" sqref="F4"/>
    </sheetView>
  </sheetViews>
  <sheetFormatPr defaultColWidth="9.140625" defaultRowHeight="15" x14ac:dyDescent="0.25"/>
  <cols>
    <col min="1" max="1" width="9.42578125" style="21" customWidth="1"/>
    <col min="2" max="2" width="10.5703125" style="21" customWidth="1"/>
    <col min="3" max="3" width="22" style="21" customWidth="1"/>
    <col min="4" max="4" width="15" style="21" customWidth="1"/>
    <col min="5" max="5" width="55.42578125" style="21" customWidth="1"/>
    <col min="6" max="6" width="44.7109375" style="21" customWidth="1"/>
    <col min="7" max="16384" width="9.140625" style="21"/>
  </cols>
  <sheetData>
    <row r="1" spans="1:6" x14ac:dyDescent="0.25">
      <c r="A1" s="20" t="s">
        <v>782</v>
      </c>
      <c r="B1" s="20"/>
      <c r="C1" s="20"/>
    </row>
    <row r="2" spans="1:6" x14ac:dyDescent="0.25">
      <c r="A2" s="524"/>
      <c r="B2" s="524"/>
      <c r="C2" s="524"/>
    </row>
    <row r="3" spans="1:6" x14ac:dyDescent="0.25">
      <c r="A3" s="643" t="s">
        <v>762</v>
      </c>
      <c r="B3" s="643"/>
      <c r="C3" s="643"/>
    </row>
    <row r="4" spans="1:6" x14ac:dyDescent="0.25">
      <c r="A4" s="642">
        <v>46261</v>
      </c>
      <c r="B4" s="642"/>
      <c r="C4" s="642"/>
    </row>
    <row r="5" spans="1:6" x14ac:dyDescent="0.25">
      <c r="A5" s="643" t="s">
        <v>769</v>
      </c>
      <c r="B5" s="643"/>
      <c r="C5" s="643"/>
      <c r="D5" s="20"/>
    </row>
    <row r="7" spans="1:6" ht="20.25" x14ac:dyDescent="0.3">
      <c r="A7" s="550" t="s">
        <v>698</v>
      </c>
      <c r="B7" s="551"/>
      <c r="C7" s="551"/>
      <c r="D7" s="551"/>
      <c r="E7" s="551"/>
    </row>
    <row r="8" spans="1:6" x14ac:dyDescent="0.25">
      <c r="A8" s="479" t="s">
        <v>759</v>
      </c>
    </row>
    <row r="9" spans="1:6" x14ac:dyDescent="0.25">
      <c r="A9" s="21" t="s">
        <v>760</v>
      </c>
    </row>
    <row r="11" spans="1:6" ht="16.5" customHeight="1" x14ac:dyDescent="0.25">
      <c r="A11" s="481" t="s">
        <v>761</v>
      </c>
      <c r="C11" s="21" t="s">
        <v>699</v>
      </c>
    </row>
    <row r="12" spans="1:6" s="27" customFormat="1" ht="20.100000000000001" customHeight="1" x14ac:dyDescent="0.25">
      <c r="A12" s="525"/>
      <c r="B12" s="526"/>
      <c r="C12" s="526"/>
      <c r="D12" s="526"/>
      <c r="E12" s="543" t="s">
        <v>700</v>
      </c>
      <c r="F12" s="527"/>
    </row>
    <row r="13" spans="1:6" ht="33" customHeight="1" x14ac:dyDescent="0.25">
      <c r="A13" s="534" t="s">
        <v>701</v>
      </c>
      <c r="B13" s="534" t="s">
        <v>702</v>
      </c>
      <c r="C13" s="534" t="s">
        <v>703</v>
      </c>
      <c r="D13" s="534" t="s">
        <v>704</v>
      </c>
      <c r="E13" s="534" t="s">
        <v>705</v>
      </c>
      <c r="F13" s="534" t="s">
        <v>706</v>
      </c>
    </row>
    <row r="14" spans="1:6" ht="42.75" x14ac:dyDescent="0.25">
      <c r="A14" s="535">
        <v>110000</v>
      </c>
      <c r="B14" s="24" t="s">
        <v>707</v>
      </c>
      <c r="C14" s="536">
        <v>4.0199999999999996</v>
      </c>
      <c r="D14" s="536" t="s">
        <v>708</v>
      </c>
      <c r="E14" s="24" t="s">
        <v>709</v>
      </c>
      <c r="F14" s="24" t="s">
        <v>710</v>
      </c>
    </row>
    <row r="15" spans="1:6" ht="28.5" x14ac:dyDescent="0.25">
      <c r="A15" s="556"/>
      <c r="B15" s="554"/>
      <c r="C15" s="565" t="s">
        <v>711</v>
      </c>
      <c r="D15" s="538"/>
      <c r="E15" s="539">
        <v>3.9</v>
      </c>
      <c r="F15" s="540"/>
    </row>
    <row r="16" spans="1:6" ht="20.100000000000001" customHeight="1" x14ac:dyDescent="0.25">
      <c r="A16" s="553"/>
      <c r="B16" s="537"/>
      <c r="C16" s="566" t="s">
        <v>712</v>
      </c>
      <c r="D16" s="541"/>
      <c r="E16" s="88" t="s">
        <v>713</v>
      </c>
      <c r="F16" s="542"/>
    </row>
    <row r="17" spans="1:6" ht="20.100000000000001" customHeight="1" x14ac:dyDescent="0.25">
      <c r="A17" s="555"/>
      <c r="B17" s="555"/>
      <c r="C17" s="555" t="s">
        <v>8</v>
      </c>
      <c r="D17" s="528"/>
      <c r="E17" s="529" t="s">
        <v>714</v>
      </c>
      <c r="F17" s="134" t="s">
        <v>715</v>
      </c>
    </row>
    <row r="18" spans="1:6" x14ac:dyDescent="0.25">
      <c r="A18" s="530"/>
      <c r="B18" s="531"/>
      <c r="C18" s="531"/>
      <c r="D18" s="532"/>
      <c r="E18" s="131" t="s">
        <v>716</v>
      </c>
      <c r="F18" s="533"/>
    </row>
  </sheetData>
  <mergeCells count="3">
    <mergeCell ref="A4:C4"/>
    <mergeCell ref="A5:C5"/>
    <mergeCell ref="A3:C3"/>
  </mergeCell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41B5-77BC-4B7B-9F0A-29C47341750D}">
  <dimension ref="A1:C20"/>
  <sheetViews>
    <sheetView zoomScaleNormal="100" workbookViewId="0">
      <selection activeCell="F27" sqref="F27"/>
    </sheetView>
  </sheetViews>
  <sheetFormatPr defaultRowHeight="15" x14ac:dyDescent="0.25"/>
  <cols>
    <col min="1" max="1" width="39.7109375" style="2" customWidth="1"/>
    <col min="2" max="2" width="41.140625" style="2" customWidth="1"/>
    <col min="3" max="3" width="35.85546875" style="2" customWidth="1"/>
    <col min="4" max="16384" width="9.140625" style="2"/>
  </cols>
  <sheetData>
    <row r="1" spans="1:3" x14ac:dyDescent="0.25">
      <c r="A1" s="1" t="s">
        <v>782</v>
      </c>
    </row>
    <row r="2" spans="1:3" x14ac:dyDescent="0.25">
      <c r="A2" s="20" t="s">
        <v>386</v>
      </c>
    </row>
    <row r="3" spans="1:3" x14ac:dyDescent="0.25">
      <c r="A3" s="1"/>
      <c r="B3" s="1"/>
      <c r="C3" s="1"/>
    </row>
    <row r="4" spans="1:3" ht="20.25" x14ac:dyDescent="0.3">
      <c r="A4" s="19" t="s">
        <v>763</v>
      </c>
      <c r="B4" s="1"/>
      <c r="C4" s="1"/>
    </row>
    <row r="5" spans="1:3" x14ac:dyDescent="0.25">
      <c r="A5" s="1" t="s">
        <v>14</v>
      </c>
      <c r="B5" s="1"/>
      <c r="C5" s="1"/>
    </row>
    <row r="6" spans="1:3" x14ac:dyDescent="0.25">
      <c r="A6" s="2" t="s">
        <v>15</v>
      </c>
    </row>
    <row r="7" spans="1:3" x14ac:dyDescent="0.25">
      <c r="A7" s="1"/>
      <c r="B7" s="1"/>
      <c r="C7" s="1"/>
    </row>
    <row r="8" spans="1:3" x14ac:dyDescent="0.25">
      <c r="A8" s="3" t="s">
        <v>16</v>
      </c>
      <c r="B8" s="3"/>
      <c r="C8" s="3"/>
    </row>
    <row r="9" spans="1:3" s="6" customFormat="1" ht="20.100000000000001" customHeight="1" x14ac:dyDescent="0.25">
      <c r="A9" s="4"/>
      <c r="B9" s="16" t="s">
        <v>13</v>
      </c>
      <c r="C9" s="5" t="s">
        <v>0</v>
      </c>
    </row>
    <row r="10" spans="1:3" s="6" customFormat="1" ht="20.100000000000001" customHeight="1" x14ac:dyDescent="0.25">
      <c r="A10" s="7" t="s">
        <v>1</v>
      </c>
      <c r="B10" s="17">
        <v>1274447</v>
      </c>
      <c r="C10" s="8">
        <v>1789400</v>
      </c>
    </row>
    <row r="11" spans="1:3" s="6" customFormat="1" ht="20.100000000000001" customHeight="1" x14ac:dyDescent="0.25">
      <c r="A11" s="7" t="s">
        <v>2</v>
      </c>
      <c r="B11" s="18">
        <v>358</v>
      </c>
      <c r="C11" s="9">
        <v>650</v>
      </c>
    </row>
    <row r="12" spans="1:3" s="6" customFormat="1" ht="20.100000000000001" customHeight="1" x14ac:dyDescent="0.25">
      <c r="A12" s="7" t="s">
        <v>3</v>
      </c>
      <c r="B12" s="18">
        <v>7</v>
      </c>
      <c r="C12" s="9">
        <v>30</v>
      </c>
    </row>
    <row r="13" spans="1:3" s="6" customFormat="1" ht="20.100000000000001" customHeight="1" x14ac:dyDescent="0.25">
      <c r="A13" s="10" t="s">
        <v>4</v>
      </c>
      <c r="B13" s="18">
        <v>365</v>
      </c>
      <c r="C13" s="9">
        <v>680</v>
      </c>
    </row>
    <row r="14" spans="1:3" s="6" customFormat="1" ht="20.100000000000001" customHeight="1" x14ac:dyDescent="0.25">
      <c r="A14" s="10" t="s">
        <v>5</v>
      </c>
      <c r="B14" s="17" t="s">
        <v>6</v>
      </c>
      <c r="C14" s="8" t="s">
        <v>6</v>
      </c>
    </row>
    <row r="15" spans="1:3" s="6" customFormat="1" ht="20.100000000000001" customHeight="1" x14ac:dyDescent="0.25">
      <c r="A15" s="11" t="s">
        <v>7</v>
      </c>
      <c r="B15" s="17" t="s">
        <v>6</v>
      </c>
      <c r="C15" s="8" t="s">
        <v>6</v>
      </c>
    </row>
    <row r="16" spans="1:3" s="6" customFormat="1" ht="20.100000000000001" customHeight="1" x14ac:dyDescent="0.25">
      <c r="A16" s="12" t="s">
        <v>8</v>
      </c>
      <c r="B16" s="13" t="s">
        <v>9</v>
      </c>
      <c r="C16" s="5" t="s">
        <v>10</v>
      </c>
    </row>
    <row r="17" spans="1:3" ht="20.100000000000001" customHeight="1" x14ac:dyDescent="0.25">
      <c r="A17" s="14"/>
      <c r="B17" s="13" t="s">
        <v>11</v>
      </c>
      <c r="C17" s="5" t="s">
        <v>12</v>
      </c>
    </row>
    <row r="18" spans="1:3" x14ac:dyDescent="0.25">
      <c r="A18" s="15"/>
      <c r="C18" s="15"/>
    </row>
    <row r="19" spans="1:3" x14ac:dyDescent="0.25">
      <c r="A19" s="15"/>
      <c r="B19" s="15"/>
      <c r="C19" s="15"/>
    </row>
    <row r="20" spans="1:3" x14ac:dyDescent="0.25">
      <c r="A20" s="15"/>
      <c r="B20" s="15"/>
      <c r="C20" s="15"/>
    </row>
  </sheetData>
  <pageMargins left="0.7" right="0.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17D3C-C41E-4239-80AD-7322B106D2A8}">
  <dimension ref="A1:H36"/>
  <sheetViews>
    <sheetView zoomScaleNormal="100" workbookViewId="0">
      <selection activeCell="E17" sqref="E17"/>
    </sheetView>
  </sheetViews>
  <sheetFormatPr defaultRowHeight="15" x14ac:dyDescent="0.25"/>
  <cols>
    <col min="1" max="1" width="81.28515625" style="21" customWidth="1"/>
    <col min="2" max="2" width="37.28515625" style="520" customWidth="1"/>
    <col min="3" max="16384" width="9.140625" style="21"/>
  </cols>
  <sheetData>
    <row r="1" spans="1:8" x14ac:dyDescent="0.25">
      <c r="A1" s="1" t="s">
        <v>782</v>
      </c>
    </row>
    <row r="2" spans="1:8" x14ac:dyDescent="0.25">
      <c r="A2" s="20" t="s">
        <v>386</v>
      </c>
    </row>
    <row r="4" spans="1:8" ht="20.25" x14ac:dyDescent="0.3">
      <c r="A4" s="644" t="s">
        <v>717</v>
      </c>
      <c r="B4" s="644"/>
    </row>
    <row r="5" spans="1:8" x14ac:dyDescent="0.25">
      <c r="A5" s="510" t="s">
        <v>773</v>
      </c>
      <c r="B5" s="510"/>
    </row>
    <row r="6" spans="1:8" x14ac:dyDescent="0.25">
      <c r="A6" s="511" t="s">
        <v>774</v>
      </c>
      <c r="B6" s="511"/>
    </row>
    <row r="7" spans="1:8" x14ac:dyDescent="0.25">
      <c r="A7" s="510"/>
      <c r="B7" s="510"/>
    </row>
    <row r="8" spans="1:8" x14ac:dyDescent="0.25">
      <c r="A8" s="489" t="s">
        <v>775</v>
      </c>
      <c r="B8" s="512"/>
    </row>
    <row r="9" spans="1:8" s="27" customFormat="1" ht="19.5" customHeight="1" x14ac:dyDescent="0.25">
      <c r="A9" s="522"/>
      <c r="B9" s="513" t="s">
        <v>683</v>
      </c>
    </row>
    <row r="10" spans="1:8" ht="20.100000000000001" customHeight="1" x14ac:dyDescent="0.25">
      <c r="A10" s="523" t="s">
        <v>684</v>
      </c>
      <c r="B10" s="514" t="s">
        <v>685</v>
      </c>
    </row>
    <row r="11" spans="1:8" ht="30" x14ac:dyDescent="0.25">
      <c r="A11" s="521" t="s">
        <v>718</v>
      </c>
      <c r="B11" s="516">
        <v>13010000</v>
      </c>
    </row>
    <row r="12" spans="1:8" ht="30" x14ac:dyDescent="0.25">
      <c r="A12" s="515" t="s">
        <v>719</v>
      </c>
      <c r="B12" s="516">
        <v>4780000</v>
      </c>
      <c r="F12" s="511"/>
    </row>
    <row r="13" spans="1:8" x14ac:dyDescent="0.25">
      <c r="A13" s="515" t="s">
        <v>720</v>
      </c>
      <c r="B13" s="516">
        <v>3750000</v>
      </c>
    </row>
    <row r="14" spans="1:8" x14ac:dyDescent="0.25">
      <c r="A14" s="515" t="s">
        <v>721</v>
      </c>
      <c r="B14" s="552">
        <v>-2860810</v>
      </c>
      <c r="H14" s="511"/>
    </row>
    <row r="15" spans="1:8" x14ac:dyDescent="0.25">
      <c r="A15" s="515" t="s">
        <v>722</v>
      </c>
      <c r="B15" s="552">
        <v>-4179190</v>
      </c>
    </row>
    <row r="16" spans="1:8" x14ac:dyDescent="0.25">
      <c r="A16" s="517" t="s">
        <v>686</v>
      </c>
      <c r="B16" s="518" t="s">
        <v>655</v>
      </c>
    </row>
    <row r="17" spans="1:2" x14ac:dyDescent="0.25">
      <c r="A17" s="515" t="s">
        <v>687</v>
      </c>
      <c r="B17" s="516">
        <v>0</v>
      </c>
    </row>
    <row r="18" spans="1:2" ht="20.100000000000001" customHeight="1" x14ac:dyDescent="0.25">
      <c r="A18" s="515" t="s">
        <v>688</v>
      </c>
      <c r="B18" s="516">
        <v>790000</v>
      </c>
    </row>
    <row r="19" spans="1:2" ht="20.100000000000001" customHeight="1" x14ac:dyDescent="0.25">
      <c r="A19" s="515" t="s">
        <v>689</v>
      </c>
      <c r="B19" s="516">
        <v>820000</v>
      </c>
    </row>
    <row r="20" spans="1:2" ht="20.100000000000001" customHeight="1" x14ac:dyDescent="0.25">
      <c r="A20" s="515" t="s">
        <v>690</v>
      </c>
      <c r="B20" s="516">
        <v>840000</v>
      </c>
    </row>
    <row r="21" spans="1:2" ht="20.100000000000001" customHeight="1" x14ac:dyDescent="0.25">
      <c r="A21" s="515" t="s">
        <v>691</v>
      </c>
      <c r="B21" s="516">
        <v>870000</v>
      </c>
    </row>
    <row r="22" spans="1:2" ht="20.100000000000001" customHeight="1" x14ac:dyDescent="0.25">
      <c r="A22" s="515" t="s">
        <v>723</v>
      </c>
      <c r="B22" s="516">
        <v>900000</v>
      </c>
    </row>
    <row r="23" spans="1:2" ht="20.100000000000001" customHeight="1" x14ac:dyDescent="0.25">
      <c r="A23" s="515" t="s">
        <v>692</v>
      </c>
      <c r="B23" s="516">
        <v>930000</v>
      </c>
    </row>
    <row r="24" spans="1:2" ht="20.100000000000001" customHeight="1" x14ac:dyDescent="0.25">
      <c r="A24" s="515" t="s">
        <v>693</v>
      </c>
      <c r="B24" s="516">
        <v>960000</v>
      </c>
    </row>
    <row r="25" spans="1:2" x14ac:dyDescent="0.25">
      <c r="A25" s="517" t="s">
        <v>694</v>
      </c>
      <c r="B25" s="518" t="s">
        <v>695</v>
      </c>
    </row>
    <row r="26" spans="1:2" x14ac:dyDescent="0.25">
      <c r="A26" s="515" t="s">
        <v>687</v>
      </c>
      <c r="B26" s="516">
        <v>0</v>
      </c>
    </row>
    <row r="27" spans="1:2" ht="20.100000000000001" customHeight="1" x14ac:dyDescent="0.25">
      <c r="A27" s="515" t="s">
        <v>688</v>
      </c>
      <c r="B27" s="516">
        <v>36876</v>
      </c>
    </row>
    <row r="28" spans="1:2" ht="20.100000000000001" customHeight="1" x14ac:dyDescent="0.25">
      <c r="A28" s="515" t="s">
        <v>689</v>
      </c>
      <c r="B28" s="516">
        <v>45751</v>
      </c>
    </row>
    <row r="29" spans="1:2" ht="20.100000000000001" customHeight="1" x14ac:dyDescent="0.25">
      <c r="A29" s="515" t="s">
        <v>690</v>
      </c>
      <c r="B29" s="516">
        <v>39122</v>
      </c>
    </row>
    <row r="30" spans="1:2" ht="20.100000000000001" customHeight="1" x14ac:dyDescent="0.25">
      <c r="A30" s="515" t="s">
        <v>691</v>
      </c>
      <c r="B30" s="516">
        <v>48164</v>
      </c>
    </row>
    <row r="31" spans="1:2" ht="20.100000000000001" customHeight="1" x14ac:dyDescent="0.25">
      <c r="A31" s="515" t="s">
        <v>723</v>
      </c>
      <c r="B31" s="516">
        <v>41504</v>
      </c>
    </row>
    <row r="32" spans="1:2" ht="20.100000000000001" customHeight="1" x14ac:dyDescent="0.25">
      <c r="A32" s="515" t="s">
        <v>692</v>
      </c>
      <c r="B32" s="516">
        <v>50518</v>
      </c>
    </row>
    <row r="33" spans="1:2" ht="20.100000000000001" customHeight="1" x14ac:dyDescent="0.25">
      <c r="A33" s="515" t="s">
        <v>693</v>
      </c>
      <c r="B33" s="516">
        <v>44032</v>
      </c>
    </row>
    <row r="34" spans="1:2" x14ac:dyDescent="0.25">
      <c r="A34" s="517" t="s">
        <v>696</v>
      </c>
      <c r="B34" s="518"/>
    </row>
    <row r="35" spans="1:2" ht="75" x14ac:dyDescent="0.25">
      <c r="A35" s="515" t="s">
        <v>770</v>
      </c>
      <c r="B35" s="516"/>
    </row>
    <row r="36" spans="1:2" ht="20.100000000000001" customHeight="1" x14ac:dyDescent="0.25">
      <c r="A36" s="519" t="s">
        <v>697</v>
      </c>
      <c r="B36" s="516">
        <f>SUM(B11:B33)</f>
        <v>20915967</v>
      </c>
    </row>
  </sheetData>
  <mergeCells count="1">
    <mergeCell ref="A4:B4"/>
  </mergeCells>
  <pageMargins left="0.7" right="0.7" top="0.75" bottom="0.75" header="0.3" footer="0.3"/>
  <pageSetup scale="76" orientation="portrait" r:id="rId1"/>
  <rowBreaks count="2" manualBreakCount="2">
    <brk id="50" max="1" man="1"/>
    <brk id="109" max="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619CB-9B09-499B-987A-51775469EA14}">
  <sheetPr>
    <pageSetUpPr fitToPage="1"/>
  </sheetPr>
  <dimension ref="A1:M32"/>
  <sheetViews>
    <sheetView zoomScaleNormal="100" zoomScaleSheetLayoutView="70" workbookViewId="0">
      <selection activeCell="G4" sqref="G4"/>
    </sheetView>
  </sheetViews>
  <sheetFormatPr defaultRowHeight="15" x14ac:dyDescent="0.25"/>
  <cols>
    <col min="1" max="1" width="33" style="21" customWidth="1"/>
    <col min="2" max="9" width="20.7109375" style="21" customWidth="1"/>
    <col min="10" max="10" width="25.140625" style="21" customWidth="1"/>
    <col min="11" max="16384" width="9.140625" style="21"/>
  </cols>
  <sheetData>
    <row r="1" spans="1:13" x14ac:dyDescent="0.25">
      <c r="A1" s="1" t="s">
        <v>782</v>
      </c>
      <c r="B1" s="20"/>
      <c r="C1" s="20"/>
      <c r="D1" s="20"/>
    </row>
    <row r="2" spans="1:13" x14ac:dyDescent="0.25">
      <c r="A2" s="22" t="s">
        <v>386</v>
      </c>
      <c r="B2" s="22"/>
      <c r="C2" s="22"/>
      <c r="D2" s="22"/>
    </row>
    <row r="3" spans="1:13" x14ac:dyDescent="0.25">
      <c r="A3" s="20"/>
      <c r="B3" s="20"/>
      <c r="C3" s="20"/>
      <c r="D3" s="20"/>
    </row>
    <row r="4" spans="1:13" ht="20.25" x14ac:dyDescent="0.3">
      <c r="A4" s="310" t="s">
        <v>764</v>
      </c>
      <c r="B4" s="20"/>
      <c r="C4" s="20"/>
      <c r="D4" s="20"/>
    </row>
    <row r="5" spans="1:13" x14ac:dyDescent="0.25">
      <c r="A5" s="20" t="s">
        <v>17</v>
      </c>
      <c r="B5" s="20"/>
      <c r="C5" s="20"/>
      <c r="D5" s="20"/>
    </row>
    <row r="6" spans="1:13" x14ac:dyDescent="0.25">
      <c r="A6" s="21" t="s">
        <v>18</v>
      </c>
    </row>
    <row r="7" spans="1:13" x14ac:dyDescent="0.25">
      <c r="A7" s="20"/>
      <c r="B7" s="20"/>
      <c r="C7" s="20"/>
      <c r="D7" s="20"/>
    </row>
    <row r="8" spans="1:13" x14ac:dyDescent="0.25">
      <c r="A8" s="23" t="s">
        <v>385</v>
      </c>
      <c r="B8" s="23"/>
      <c r="C8" s="23"/>
      <c r="D8" s="23"/>
    </row>
    <row r="9" spans="1:13" s="27" customFormat="1" ht="52.5" customHeight="1" x14ac:dyDescent="0.25">
      <c r="A9" s="140" t="s">
        <v>118</v>
      </c>
      <c r="B9" s="141" t="s">
        <v>119</v>
      </c>
      <c r="C9" s="141" t="s">
        <v>120</v>
      </c>
      <c r="D9" s="141" t="s">
        <v>121</v>
      </c>
      <c r="E9" s="141" t="s">
        <v>122</v>
      </c>
      <c r="F9" s="141" t="s">
        <v>123</v>
      </c>
      <c r="G9" s="142" t="s">
        <v>124</v>
      </c>
      <c r="H9" s="141" t="s">
        <v>125</v>
      </c>
      <c r="I9" s="141" t="s">
        <v>126</v>
      </c>
      <c r="J9" s="141" t="s">
        <v>127</v>
      </c>
    </row>
    <row r="10" spans="1:13" s="27" customFormat="1" ht="15" customHeight="1" x14ac:dyDescent="0.25">
      <c r="A10" s="143" t="s">
        <v>128</v>
      </c>
      <c r="B10" s="144"/>
      <c r="C10" s="144"/>
      <c r="D10" s="144"/>
      <c r="E10" s="144"/>
      <c r="F10" s="144"/>
      <c r="G10" s="145"/>
      <c r="H10" s="144"/>
      <c r="I10" s="144"/>
      <c r="J10" s="146"/>
    </row>
    <row r="11" spans="1:13" s="27" customFormat="1" ht="21.95" customHeight="1" x14ac:dyDescent="0.25">
      <c r="A11" s="147" t="s">
        <v>129</v>
      </c>
      <c r="B11" s="148">
        <v>250</v>
      </c>
      <c r="C11" s="148">
        <v>0</v>
      </c>
      <c r="D11" s="148">
        <v>0</v>
      </c>
      <c r="E11" s="148">
        <v>0</v>
      </c>
      <c r="F11" s="148">
        <v>0</v>
      </c>
      <c r="G11" s="149">
        <v>0</v>
      </c>
      <c r="H11" s="150">
        <v>2500</v>
      </c>
      <c r="I11" s="148">
        <v>0</v>
      </c>
      <c r="J11" s="151">
        <v>0</v>
      </c>
      <c r="K11" s="152"/>
      <c r="L11" s="152"/>
      <c r="M11" s="152"/>
    </row>
    <row r="12" spans="1:13" s="27" customFormat="1" ht="21.95" customHeight="1" x14ac:dyDescent="0.25">
      <c r="A12" s="153" t="s">
        <v>130</v>
      </c>
      <c r="B12" s="154">
        <v>8</v>
      </c>
      <c r="C12" s="154">
        <v>0</v>
      </c>
      <c r="D12" s="154">
        <v>0</v>
      </c>
      <c r="E12" s="155" t="s">
        <v>48</v>
      </c>
      <c r="F12" s="154">
        <v>0</v>
      </c>
      <c r="G12" s="156">
        <v>0</v>
      </c>
      <c r="H12" s="154">
        <v>0</v>
      </c>
      <c r="I12" s="155" t="s">
        <v>391</v>
      </c>
      <c r="J12" s="157" t="s">
        <v>48</v>
      </c>
      <c r="K12" s="158"/>
      <c r="L12" s="158"/>
      <c r="M12" s="158"/>
    </row>
    <row r="13" spans="1:13" s="27" customFormat="1" ht="21.95" customHeight="1" x14ac:dyDescent="0.25">
      <c r="A13" s="153" t="s">
        <v>131</v>
      </c>
      <c r="B13" s="154">
        <v>0</v>
      </c>
      <c r="C13" s="154">
        <v>0</v>
      </c>
      <c r="D13" s="154">
        <v>0</v>
      </c>
      <c r="E13" s="154">
        <v>0</v>
      </c>
      <c r="F13" s="154">
        <v>0</v>
      </c>
      <c r="G13" s="156">
        <v>0</v>
      </c>
      <c r="H13" s="154">
        <v>0</v>
      </c>
      <c r="I13" s="154">
        <v>0</v>
      </c>
      <c r="J13" s="159">
        <v>0</v>
      </c>
      <c r="K13" s="152"/>
      <c r="L13" s="152"/>
      <c r="M13" s="152"/>
    </row>
    <row r="14" spans="1:13" s="27" customFormat="1" ht="21.95" customHeight="1" x14ac:dyDescent="0.25">
      <c r="A14" s="160" t="s">
        <v>132</v>
      </c>
      <c r="B14" s="161">
        <v>3</v>
      </c>
      <c r="C14" s="162" t="s">
        <v>48</v>
      </c>
      <c r="D14" s="162" t="s">
        <v>48</v>
      </c>
      <c r="E14" s="162" t="s">
        <v>48</v>
      </c>
      <c r="F14" s="162" t="s">
        <v>48</v>
      </c>
      <c r="G14" s="163" t="s">
        <v>48</v>
      </c>
      <c r="H14" s="162" t="s">
        <v>48</v>
      </c>
      <c r="I14" s="162" t="s">
        <v>48</v>
      </c>
      <c r="J14" s="164" t="s">
        <v>48</v>
      </c>
      <c r="K14" s="158"/>
      <c r="L14" s="158"/>
      <c r="M14" s="158"/>
    </row>
    <row r="15" spans="1:13" s="27" customFormat="1" ht="15" customHeight="1" x14ac:dyDescent="0.25">
      <c r="A15" s="165" t="s">
        <v>133</v>
      </c>
      <c r="B15" s="166"/>
      <c r="C15" s="144"/>
      <c r="D15" s="144"/>
      <c r="E15" s="144"/>
      <c r="F15" s="144"/>
      <c r="G15" s="145"/>
      <c r="H15" s="144"/>
      <c r="I15" s="144"/>
      <c r="J15" s="146"/>
      <c r="K15" s="158"/>
      <c r="L15" s="158"/>
      <c r="M15" s="158"/>
    </row>
    <row r="16" spans="1:13" s="27" customFormat="1" ht="21.75" customHeight="1" x14ac:dyDescent="0.25">
      <c r="A16" s="147" t="s">
        <v>134</v>
      </c>
      <c r="B16" s="167">
        <v>0</v>
      </c>
      <c r="C16" s="167">
        <v>0</v>
      </c>
      <c r="D16" s="167">
        <v>0</v>
      </c>
      <c r="E16" s="167">
        <v>0</v>
      </c>
      <c r="F16" s="167">
        <v>0</v>
      </c>
      <c r="G16" s="168">
        <v>0</v>
      </c>
      <c r="H16" s="167">
        <v>0</v>
      </c>
      <c r="I16" s="167">
        <v>0</v>
      </c>
      <c r="J16" s="169">
        <v>0</v>
      </c>
      <c r="K16" s="170"/>
      <c r="L16" s="170"/>
      <c r="M16" s="170"/>
    </row>
    <row r="17" spans="1:13" s="27" customFormat="1" ht="21.75" customHeight="1" x14ac:dyDescent="0.25">
      <c r="A17" s="153" t="s">
        <v>135</v>
      </c>
      <c r="B17" s="154">
        <v>100</v>
      </c>
      <c r="C17" s="154">
        <v>0</v>
      </c>
      <c r="D17" s="154">
        <v>0</v>
      </c>
      <c r="E17" s="154">
        <v>100</v>
      </c>
      <c r="F17" s="154">
        <v>0</v>
      </c>
      <c r="G17" s="156">
        <v>0</v>
      </c>
      <c r="H17" s="154">
        <v>200</v>
      </c>
      <c r="I17" s="154">
        <v>0</v>
      </c>
      <c r="J17" s="159">
        <v>0</v>
      </c>
      <c r="K17" s="152"/>
      <c r="L17" s="152"/>
      <c r="M17" s="152"/>
    </row>
    <row r="18" spans="1:13" s="27" customFormat="1" ht="21.75" customHeight="1" x14ac:dyDescent="0.25">
      <c r="A18" s="153" t="s">
        <v>724</v>
      </c>
      <c r="B18" s="155" t="s">
        <v>136</v>
      </c>
      <c r="C18" s="155" t="s">
        <v>137</v>
      </c>
      <c r="D18" s="155" t="s">
        <v>138</v>
      </c>
      <c r="E18" s="155" t="s">
        <v>139</v>
      </c>
      <c r="F18" s="155" t="s">
        <v>140</v>
      </c>
      <c r="G18" s="171" t="s">
        <v>141</v>
      </c>
      <c r="H18" s="155" t="s">
        <v>142</v>
      </c>
      <c r="I18" s="155" t="s">
        <v>143</v>
      </c>
      <c r="J18" s="157" t="s">
        <v>144</v>
      </c>
      <c r="K18" s="158"/>
      <c r="L18" s="158"/>
      <c r="M18" s="158"/>
    </row>
    <row r="19" spans="1:13" s="27" customFormat="1" ht="21.75" customHeight="1" x14ac:dyDescent="0.25">
      <c r="A19" s="153" t="s">
        <v>145</v>
      </c>
      <c r="B19" s="154">
        <v>3</v>
      </c>
      <c r="C19" s="155" t="s">
        <v>48</v>
      </c>
      <c r="D19" s="155" t="s">
        <v>48</v>
      </c>
      <c r="E19" s="155" t="s">
        <v>48</v>
      </c>
      <c r="F19" s="155" t="s">
        <v>48</v>
      </c>
      <c r="G19" s="171" t="s">
        <v>48</v>
      </c>
      <c r="H19" s="155" t="s">
        <v>48</v>
      </c>
      <c r="I19" s="155" t="s">
        <v>48</v>
      </c>
      <c r="J19" s="157" t="s">
        <v>48</v>
      </c>
      <c r="K19" s="158"/>
      <c r="L19" s="158"/>
      <c r="M19" s="158"/>
    </row>
    <row r="20" spans="1:13" s="27" customFormat="1" ht="21.75" customHeight="1" x14ac:dyDescent="0.25">
      <c r="A20" s="153" t="s">
        <v>146</v>
      </c>
      <c r="B20" s="155" t="s">
        <v>37</v>
      </c>
      <c r="C20" s="155" t="s">
        <v>37</v>
      </c>
      <c r="D20" s="155" t="s">
        <v>393</v>
      </c>
      <c r="E20" s="155" t="s">
        <v>48</v>
      </c>
      <c r="F20" s="155" t="s">
        <v>48</v>
      </c>
      <c r="G20" s="171" t="s">
        <v>48</v>
      </c>
      <c r="H20" s="155" t="s">
        <v>48</v>
      </c>
      <c r="I20" s="155" t="s">
        <v>48</v>
      </c>
      <c r="J20" s="157" t="s">
        <v>48</v>
      </c>
      <c r="K20" s="158"/>
      <c r="L20" s="158"/>
      <c r="M20" s="158"/>
    </row>
    <row r="21" spans="1:13" s="27" customFormat="1" ht="21.75" customHeight="1" x14ac:dyDescent="0.25">
      <c r="A21" s="153" t="s">
        <v>147</v>
      </c>
      <c r="B21" s="154">
        <v>15</v>
      </c>
      <c r="C21" s="155" t="s">
        <v>48</v>
      </c>
      <c r="D21" s="155" t="s">
        <v>48</v>
      </c>
      <c r="E21" s="155" t="s">
        <v>48</v>
      </c>
      <c r="F21" s="155" t="s">
        <v>48</v>
      </c>
      <c r="G21" s="171" t="s">
        <v>48</v>
      </c>
      <c r="H21" s="155" t="s">
        <v>48</v>
      </c>
      <c r="I21" s="155" t="s">
        <v>48</v>
      </c>
      <c r="J21" s="157" t="s">
        <v>48</v>
      </c>
      <c r="K21" s="158"/>
      <c r="L21" s="158"/>
      <c r="M21" s="158"/>
    </row>
    <row r="22" spans="1:13" s="27" customFormat="1" ht="21.75" customHeight="1" x14ac:dyDescent="0.25">
      <c r="A22" s="153" t="s">
        <v>148</v>
      </c>
      <c r="B22" s="154">
        <v>5</v>
      </c>
      <c r="C22" s="154">
        <v>0.28000000000000003</v>
      </c>
      <c r="D22" s="154">
        <v>0.18</v>
      </c>
      <c r="E22" s="154">
        <v>0.3</v>
      </c>
      <c r="F22" s="154">
        <v>0.49</v>
      </c>
      <c r="G22" s="156">
        <v>0.38</v>
      </c>
      <c r="H22" s="154">
        <v>0.65</v>
      </c>
      <c r="I22" s="154">
        <v>0.4</v>
      </c>
      <c r="J22" s="159">
        <v>0.5</v>
      </c>
      <c r="K22" s="152"/>
      <c r="L22" s="152"/>
      <c r="M22" s="152"/>
    </row>
    <row r="23" spans="1:13" s="27" customFormat="1" ht="21.75" customHeight="1" x14ac:dyDescent="0.25">
      <c r="A23" s="153" t="s">
        <v>149</v>
      </c>
      <c r="B23" s="155" t="s">
        <v>48</v>
      </c>
      <c r="C23" s="155" t="s">
        <v>48</v>
      </c>
      <c r="D23" s="155" t="s">
        <v>48</v>
      </c>
      <c r="E23" s="155" t="s">
        <v>48</v>
      </c>
      <c r="F23" s="155" t="s">
        <v>48</v>
      </c>
      <c r="G23" s="171" t="s">
        <v>48</v>
      </c>
      <c r="H23" s="155" t="s">
        <v>48</v>
      </c>
      <c r="I23" s="155" t="s">
        <v>48</v>
      </c>
      <c r="J23" s="157" t="s">
        <v>48</v>
      </c>
      <c r="K23" s="158"/>
      <c r="L23" s="158"/>
      <c r="M23" s="158"/>
    </row>
    <row r="24" spans="1:13" s="27" customFormat="1" ht="21.75" customHeight="1" x14ac:dyDescent="0.25">
      <c r="A24" s="153" t="s">
        <v>150</v>
      </c>
      <c r="B24" s="155" t="s">
        <v>392</v>
      </c>
      <c r="C24" s="155" t="s">
        <v>48</v>
      </c>
      <c r="D24" s="155" t="s">
        <v>48</v>
      </c>
      <c r="E24" s="155" t="s">
        <v>48</v>
      </c>
      <c r="F24" s="155" t="s">
        <v>48</v>
      </c>
      <c r="G24" s="171" t="s">
        <v>48</v>
      </c>
      <c r="H24" s="155" t="s">
        <v>151</v>
      </c>
      <c r="I24" s="155" t="s">
        <v>152</v>
      </c>
      <c r="J24" s="157" t="s">
        <v>48</v>
      </c>
      <c r="K24" s="158"/>
      <c r="L24" s="158"/>
      <c r="M24" s="158"/>
    </row>
    <row r="25" spans="1:13" s="27" customFormat="1" ht="21.75" customHeight="1" x14ac:dyDescent="0.25">
      <c r="A25" s="153" t="s">
        <v>153</v>
      </c>
      <c r="B25" s="155" t="s">
        <v>48</v>
      </c>
      <c r="C25" s="155" t="s">
        <v>48</v>
      </c>
      <c r="D25" s="155" t="s">
        <v>48</v>
      </c>
      <c r="E25" s="155" t="s">
        <v>48</v>
      </c>
      <c r="F25" s="155" t="s">
        <v>48</v>
      </c>
      <c r="G25" s="171" t="s">
        <v>48</v>
      </c>
      <c r="H25" s="155" t="s">
        <v>48</v>
      </c>
      <c r="I25" s="155" t="s">
        <v>397</v>
      </c>
      <c r="J25" s="157" t="s">
        <v>48</v>
      </c>
      <c r="K25" s="158"/>
      <c r="L25" s="158"/>
      <c r="M25" s="158"/>
    </row>
    <row r="26" spans="1:13" s="27" customFormat="1" ht="25.5" x14ac:dyDescent="0.25">
      <c r="A26" s="153" t="s">
        <v>154</v>
      </c>
      <c r="B26" s="155" t="s">
        <v>37</v>
      </c>
      <c r="C26" s="155" t="s">
        <v>390</v>
      </c>
      <c r="D26" s="155" t="s">
        <v>394</v>
      </c>
      <c r="E26" s="155" t="s">
        <v>395</v>
      </c>
      <c r="F26" s="155" t="s">
        <v>48</v>
      </c>
      <c r="G26" s="171" t="s">
        <v>155</v>
      </c>
      <c r="H26" s="155" t="s">
        <v>396</v>
      </c>
      <c r="I26" s="155" t="s">
        <v>398</v>
      </c>
      <c r="J26" s="157" t="s">
        <v>399</v>
      </c>
      <c r="K26" s="158"/>
      <c r="L26" s="158"/>
      <c r="M26" s="158"/>
    </row>
    <row r="27" spans="1:13" s="27" customFormat="1" ht="21.75" customHeight="1" x14ac:dyDescent="0.25">
      <c r="A27" s="160" t="s">
        <v>156</v>
      </c>
      <c r="B27" s="172" t="s">
        <v>157</v>
      </c>
      <c r="C27" s="172" t="s">
        <v>157</v>
      </c>
      <c r="D27" s="172" t="s">
        <v>157</v>
      </c>
      <c r="E27" s="172" t="s">
        <v>157</v>
      </c>
      <c r="F27" s="172" t="s">
        <v>158</v>
      </c>
      <c r="G27" s="173" t="s">
        <v>158</v>
      </c>
      <c r="H27" s="172" t="s">
        <v>157</v>
      </c>
      <c r="I27" s="172" t="s">
        <v>158</v>
      </c>
      <c r="J27" s="174" t="s">
        <v>158</v>
      </c>
      <c r="K27" s="158"/>
      <c r="L27" s="158"/>
      <c r="M27" s="158"/>
    </row>
    <row r="28" spans="1:13" s="27" customFormat="1" ht="42.75" customHeight="1" x14ac:dyDescent="0.25">
      <c r="A28" s="175" t="s">
        <v>110</v>
      </c>
      <c r="B28" s="176" t="s">
        <v>159</v>
      </c>
      <c r="C28" s="177" t="s">
        <v>111</v>
      </c>
      <c r="D28" s="177" t="s">
        <v>112</v>
      </c>
      <c r="E28" s="133" t="s">
        <v>113</v>
      </c>
      <c r="F28" s="134" t="s">
        <v>115</v>
      </c>
      <c r="G28" s="132" t="s">
        <v>160</v>
      </c>
      <c r="H28" s="132" t="s">
        <v>117</v>
      </c>
      <c r="I28" s="133" t="s">
        <v>161</v>
      </c>
      <c r="J28" s="134" t="s">
        <v>162</v>
      </c>
    </row>
    <row r="29" spans="1:13" x14ac:dyDescent="0.25">
      <c r="A29" s="139"/>
      <c r="B29" s="139"/>
      <c r="C29" s="139"/>
      <c r="D29" s="139"/>
    </row>
    <row r="30" spans="1:13" x14ac:dyDescent="0.25">
      <c r="A30" s="139"/>
      <c r="B30" s="139"/>
      <c r="C30" s="139"/>
      <c r="D30" s="139"/>
    </row>
    <row r="31" spans="1:13" x14ac:dyDescent="0.25">
      <c r="A31" s="139"/>
      <c r="B31" s="139"/>
      <c r="C31" s="139"/>
      <c r="D31" s="139"/>
    </row>
    <row r="32" spans="1:13" x14ac:dyDescent="0.25">
      <c r="A32" s="139"/>
      <c r="B32" s="139"/>
      <c r="C32" s="139"/>
      <c r="D32" s="139"/>
    </row>
  </sheetData>
  <pageMargins left="0.7" right="0.7" top="0.75" bottom="0.75" header="0.3" footer="0.3"/>
  <pageSetup scale="52" fitToHeight="0" orientation="landscape" r:id="rId1"/>
  <rowBreaks count="1" manualBreakCount="1">
    <brk id="53"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FAC67-A87C-4F87-91E1-1063D13E03FB}">
  <sheetPr>
    <pageSetUpPr fitToPage="1"/>
  </sheetPr>
  <dimension ref="A1:O39"/>
  <sheetViews>
    <sheetView zoomScaleNormal="100" workbookViewId="0">
      <selection activeCell="F4" sqref="F4"/>
    </sheetView>
  </sheetViews>
  <sheetFormatPr defaultRowHeight="15" x14ac:dyDescent="0.25"/>
  <cols>
    <col min="1" max="1" width="31" style="21" customWidth="1"/>
    <col min="2" max="9" width="23.7109375" style="21" customWidth="1"/>
    <col min="10" max="16384" width="9.140625" style="21"/>
  </cols>
  <sheetData>
    <row r="1" spans="1:15" x14ac:dyDescent="0.25">
      <c r="A1" s="1" t="s">
        <v>782</v>
      </c>
      <c r="B1" s="20"/>
      <c r="C1" s="20"/>
      <c r="D1" s="20"/>
    </row>
    <row r="2" spans="1:15" x14ac:dyDescent="0.25">
      <c r="A2" s="22" t="s">
        <v>386</v>
      </c>
      <c r="B2" s="22"/>
      <c r="C2" s="22"/>
      <c r="D2" s="22"/>
    </row>
    <row r="3" spans="1:15" x14ac:dyDescent="0.25">
      <c r="A3" s="20"/>
      <c r="B3" s="20"/>
      <c r="C3" s="20"/>
      <c r="D3" s="20"/>
    </row>
    <row r="4" spans="1:15" ht="20.25" x14ac:dyDescent="0.3">
      <c r="A4" s="310" t="s">
        <v>765</v>
      </c>
      <c r="B4" s="20"/>
      <c r="C4" s="20"/>
      <c r="D4" s="20"/>
    </row>
    <row r="5" spans="1:15" x14ac:dyDescent="0.25">
      <c r="A5" s="20" t="s">
        <v>17</v>
      </c>
      <c r="B5" s="20"/>
      <c r="C5" s="20"/>
      <c r="D5" s="20"/>
    </row>
    <row r="6" spans="1:15" x14ac:dyDescent="0.25">
      <c r="A6" s="21" t="s">
        <v>18</v>
      </c>
    </row>
    <row r="7" spans="1:15" x14ac:dyDescent="0.25">
      <c r="A7" s="20"/>
      <c r="B7" s="20"/>
      <c r="C7" s="20"/>
      <c r="D7" s="20"/>
    </row>
    <row r="8" spans="1:15" x14ac:dyDescent="0.25">
      <c r="A8" s="23" t="s">
        <v>387</v>
      </c>
      <c r="B8" s="23"/>
      <c r="C8" s="23"/>
      <c r="D8" s="23"/>
    </row>
    <row r="9" spans="1:15" s="27" customFormat="1" ht="45" x14ac:dyDescent="0.25">
      <c r="A9" s="140" t="s">
        <v>217</v>
      </c>
      <c r="B9" s="26" t="s">
        <v>218</v>
      </c>
      <c r="C9" s="26" t="s">
        <v>21</v>
      </c>
      <c r="D9" s="26" t="s">
        <v>219</v>
      </c>
      <c r="E9" s="26" t="s">
        <v>220</v>
      </c>
      <c r="F9" s="26" t="s">
        <v>221</v>
      </c>
      <c r="G9" s="25" t="s">
        <v>222</v>
      </c>
      <c r="H9" s="26" t="s">
        <v>23</v>
      </c>
      <c r="I9" s="26" t="s">
        <v>25</v>
      </c>
    </row>
    <row r="10" spans="1:15" s="27" customFormat="1" x14ac:dyDescent="0.25">
      <c r="A10" s="201" t="s">
        <v>223</v>
      </c>
      <c r="B10" s="136"/>
      <c r="C10" s="136"/>
      <c r="D10" s="136"/>
      <c r="E10" s="136"/>
      <c r="F10" s="136"/>
      <c r="G10" s="202"/>
      <c r="H10" s="136"/>
      <c r="I10" s="178"/>
    </row>
    <row r="11" spans="1:15" s="27" customFormat="1" ht="20.100000000000001" customHeight="1" x14ac:dyDescent="0.25">
      <c r="A11" s="203" t="s">
        <v>224</v>
      </c>
      <c r="B11" s="204" t="s">
        <v>37</v>
      </c>
      <c r="C11" s="204" t="s">
        <v>37</v>
      </c>
      <c r="D11" s="204" t="s">
        <v>400</v>
      </c>
      <c r="E11" s="204"/>
      <c r="F11" s="204"/>
      <c r="G11" s="205" t="s">
        <v>37</v>
      </c>
      <c r="H11" s="204" t="s">
        <v>37</v>
      </c>
      <c r="I11" s="204" t="s">
        <v>37</v>
      </c>
      <c r="J11" s="206"/>
      <c r="K11" s="206"/>
      <c r="L11" s="206"/>
      <c r="M11" s="206"/>
      <c r="N11" s="206"/>
      <c r="O11" s="206"/>
    </row>
    <row r="12" spans="1:15" s="27" customFormat="1" ht="20.100000000000001" customHeight="1" x14ac:dyDescent="0.25">
      <c r="A12" s="207" t="s">
        <v>725</v>
      </c>
      <c r="B12" s="208" t="s">
        <v>37</v>
      </c>
      <c r="C12" s="208" t="s">
        <v>37</v>
      </c>
      <c r="D12" s="208" t="s">
        <v>225</v>
      </c>
      <c r="E12" s="208"/>
      <c r="F12" s="208"/>
      <c r="G12" s="209" t="s">
        <v>37</v>
      </c>
      <c r="H12" s="208" t="s">
        <v>37</v>
      </c>
      <c r="I12" s="208" t="s">
        <v>37</v>
      </c>
      <c r="J12" s="206"/>
      <c r="K12" s="206"/>
      <c r="L12" s="206"/>
      <c r="M12" s="206"/>
      <c r="N12" s="206"/>
      <c r="O12" s="206"/>
    </row>
    <row r="13" spans="1:15" s="27" customFormat="1" ht="20.100000000000001" customHeight="1" x14ac:dyDescent="0.25">
      <c r="A13" s="210" t="s">
        <v>226</v>
      </c>
      <c r="B13" s="311">
        <v>1000</v>
      </c>
      <c r="C13" s="311">
        <v>1000</v>
      </c>
      <c r="D13" s="311">
        <v>1000</v>
      </c>
      <c r="E13" s="211" t="s">
        <v>227</v>
      </c>
      <c r="F13" s="211" t="s">
        <v>227</v>
      </c>
      <c r="G13" s="314">
        <v>1000</v>
      </c>
      <c r="H13" s="311">
        <v>1000</v>
      </c>
      <c r="I13" s="311">
        <v>1000</v>
      </c>
      <c r="J13" s="212"/>
      <c r="K13" s="212"/>
      <c r="L13" s="212"/>
      <c r="M13" s="212"/>
      <c r="N13" s="212"/>
      <c r="O13" s="212"/>
    </row>
    <row r="14" spans="1:15" s="27" customFormat="1" ht="20.100000000000001" customHeight="1" x14ac:dyDescent="0.25">
      <c r="A14" s="210" t="s">
        <v>726</v>
      </c>
      <c r="B14" s="208" t="s">
        <v>228</v>
      </c>
      <c r="C14" s="208" t="s">
        <v>228</v>
      </c>
      <c r="D14" s="213"/>
      <c r="E14" s="213"/>
      <c r="F14" s="213"/>
      <c r="G14" s="209" t="s">
        <v>6</v>
      </c>
      <c r="H14" s="208" t="s">
        <v>228</v>
      </c>
      <c r="I14" s="213"/>
      <c r="J14" s="214"/>
      <c r="K14" s="214"/>
      <c r="L14" s="214"/>
      <c r="M14" s="206"/>
      <c r="N14" s="206"/>
      <c r="O14" s="206"/>
    </row>
    <row r="15" spans="1:15" s="27" customFormat="1" ht="20.100000000000001" customHeight="1" x14ac:dyDescent="0.25">
      <c r="A15" s="215" t="s">
        <v>229</v>
      </c>
      <c r="B15" s="312">
        <v>1500</v>
      </c>
      <c r="C15" s="313">
        <v>1500</v>
      </c>
      <c r="D15" s="313">
        <v>1500</v>
      </c>
      <c r="E15" s="216"/>
      <c r="F15" s="216"/>
      <c r="G15" s="315">
        <v>1500</v>
      </c>
      <c r="H15" s="313">
        <v>1500</v>
      </c>
      <c r="I15" s="313">
        <v>1500</v>
      </c>
      <c r="J15" s="212"/>
      <c r="K15" s="212"/>
      <c r="L15" s="212"/>
      <c r="M15" s="212"/>
      <c r="N15" s="212"/>
      <c r="O15" s="212"/>
    </row>
    <row r="16" spans="1:15" s="27" customFormat="1" ht="15" customHeight="1" x14ac:dyDescent="0.25">
      <c r="A16" s="217" t="s">
        <v>230</v>
      </c>
      <c r="B16" s="218"/>
      <c r="C16" s="218"/>
      <c r="D16" s="218"/>
      <c r="E16" s="218"/>
      <c r="F16" s="218"/>
      <c r="G16" s="219"/>
      <c r="H16" s="218"/>
      <c r="I16" s="220"/>
      <c r="J16" s="221"/>
    </row>
    <row r="17" spans="1:15" s="27" customFormat="1" ht="31.5" x14ac:dyDescent="0.25">
      <c r="A17" s="222" t="s">
        <v>231</v>
      </c>
      <c r="B17" s="223" t="s">
        <v>232</v>
      </c>
      <c r="C17" s="224" t="s">
        <v>232</v>
      </c>
      <c r="D17" s="224" t="s">
        <v>232</v>
      </c>
      <c r="E17" s="224"/>
      <c r="F17" s="224"/>
      <c r="G17" s="225" t="s">
        <v>232</v>
      </c>
      <c r="H17" s="224" t="s">
        <v>232</v>
      </c>
      <c r="I17" s="224" t="s">
        <v>232</v>
      </c>
      <c r="J17" s="206"/>
      <c r="K17" s="206"/>
      <c r="L17" s="206"/>
      <c r="M17" s="206"/>
      <c r="N17" s="206"/>
      <c r="O17" s="206"/>
    </row>
    <row r="18" spans="1:15" s="27" customFormat="1" ht="15.75" x14ac:dyDescent="0.25">
      <c r="A18" s="210" t="s">
        <v>727</v>
      </c>
      <c r="B18" s="213" t="s">
        <v>233</v>
      </c>
      <c r="C18" s="213" t="s">
        <v>233</v>
      </c>
      <c r="D18" s="213" t="s">
        <v>233</v>
      </c>
      <c r="E18" s="213"/>
      <c r="F18" s="213"/>
      <c r="G18" s="226" t="s">
        <v>233</v>
      </c>
      <c r="H18" s="213" t="s">
        <v>233</v>
      </c>
      <c r="I18" s="213" t="s">
        <v>233</v>
      </c>
      <c r="J18" s="206"/>
      <c r="K18" s="206"/>
      <c r="L18" s="206"/>
      <c r="M18" s="206"/>
      <c r="N18" s="206"/>
      <c r="O18" s="206"/>
    </row>
    <row r="19" spans="1:15" s="27" customFormat="1" ht="63" x14ac:dyDescent="0.25">
      <c r="A19" s="210" t="s">
        <v>234</v>
      </c>
      <c r="B19" s="213" t="s">
        <v>235</v>
      </c>
      <c r="C19" s="213" t="s">
        <v>235</v>
      </c>
      <c r="D19" s="213" t="s">
        <v>235</v>
      </c>
      <c r="E19" s="213"/>
      <c r="F19" s="213"/>
      <c r="G19" s="226" t="s">
        <v>236</v>
      </c>
      <c r="H19" s="213" t="s">
        <v>235</v>
      </c>
      <c r="I19" s="213" t="s">
        <v>235</v>
      </c>
      <c r="J19" s="227"/>
      <c r="K19" s="227"/>
      <c r="L19" s="227"/>
      <c r="M19" s="214"/>
      <c r="N19" s="214"/>
      <c r="O19" s="214"/>
    </row>
    <row r="20" spans="1:15" s="27" customFormat="1" ht="20.100000000000001" customHeight="1" x14ac:dyDescent="0.25">
      <c r="A20" s="210" t="s">
        <v>237</v>
      </c>
      <c r="B20" s="213" t="s">
        <v>238</v>
      </c>
      <c r="C20" s="213" t="s">
        <v>238</v>
      </c>
      <c r="D20" s="213" t="s">
        <v>238</v>
      </c>
      <c r="E20" s="213"/>
      <c r="F20" s="213"/>
      <c r="G20" s="226" t="s">
        <v>238</v>
      </c>
      <c r="H20" s="213" t="s">
        <v>238</v>
      </c>
      <c r="I20" s="213" t="s">
        <v>238</v>
      </c>
      <c r="J20" s="206"/>
      <c r="K20" s="206"/>
      <c r="L20" s="206"/>
      <c r="M20" s="206"/>
      <c r="N20" s="206"/>
      <c r="O20" s="206"/>
    </row>
    <row r="21" spans="1:15" s="27" customFormat="1" ht="20.100000000000001" customHeight="1" x14ac:dyDescent="0.25">
      <c r="A21" s="210" t="s">
        <v>239</v>
      </c>
      <c r="B21" s="213" t="s">
        <v>238</v>
      </c>
      <c r="C21" s="213" t="s">
        <v>238</v>
      </c>
      <c r="D21" s="213" t="s">
        <v>240</v>
      </c>
      <c r="E21" s="213"/>
      <c r="F21" s="213"/>
      <c r="G21" s="226" t="s">
        <v>238</v>
      </c>
      <c r="H21" s="213" t="s">
        <v>238</v>
      </c>
      <c r="I21" s="213" t="s">
        <v>238</v>
      </c>
      <c r="J21" s="206"/>
      <c r="K21" s="206"/>
      <c r="L21" s="206"/>
      <c r="M21" s="206"/>
      <c r="N21" s="206"/>
      <c r="O21" s="206"/>
    </row>
    <row r="22" spans="1:15" s="27" customFormat="1" ht="20.100000000000001" customHeight="1" x14ac:dyDescent="0.25">
      <c r="A22" s="210" t="s">
        <v>241</v>
      </c>
      <c r="B22" s="213" t="s">
        <v>242</v>
      </c>
      <c r="C22" s="213" t="s">
        <v>242</v>
      </c>
      <c r="D22" s="213" t="s">
        <v>240</v>
      </c>
      <c r="E22" s="213"/>
      <c r="F22" s="213"/>
      <c r="G22" s="226" t="s">
        <v>242</v>
      </c>
      <c r="H22" s="213" t="s">
        <v>242</v>
      </c>
      <c r="I22" s="213" t="s">
        <v>242</v>
      </c>
      <c r="J22" s="206"/>
      <c r="K22" s="206"/>
      <c r="L22" s="206"/>
      <c r="M22" s="206"/>
      <c r="N22" s="206"/>
      <c r="O22" s="206"/>
    </row>
    <row r="23" spans="1:15" s="27" customFormat="1" ht="20.100000000000001" customHeight="1" x14ac:dyDescent="0.25">
      <c r="A23" s="210" t="s">
        <v>243</v>
      </c>
      <c r="B23" s="213" t="s">
        <v>244</v>
      </c>
      <c r="C23" s="213" t="s">
        <v>242</v>
      </c>
      <c r="D23" s="213" t="s">
        <v>240</v>
      </c>
      <c r="E23" s="213"/>
      <c r="F23" s="213"/>
      <c r="G23" s="226" t="s">
        <v>242</v>
      </c>
      <c r="H23" s="213" t="s">
        <v>242</v>
      </c>
      <c r="I23" s="213" t="s">
        <v>242</v>
      </c>
      <c r="J23" s="206"/>
      <c r="K23" s="206"/>
      <c r="L23" s="206"/>
      <c r="M23" s="206"/>
      <c r="N23" s="206"/>
      <c r="O23" s="206"/>
    </row>
    <row r="24" spans="1:15" s="27" customFormat="1" ht="20.100000000000001" customHeight="1" x14ac:dyDescent="0.25">
      <c r="A24" s="215" t="s">
        <v>245</v>
      </c>
      <c r="B24" s="228" t="s">
        <v>246</v>
      </c>
      <c r="C24" s="229" t="s">
        <v>247</v>
      </c>
      <c r="D24" s="229" t="s">
        <v>240</v>
      </c>
      <c r="E24" s="229"/>
      <c r="F24" s="229"/>
      <c r="G24" s="230" t="s">
        <v>246</v>
      </c>
      <c r="H24" s="229" t="s">
        <v>247</v>
      </c>
      <c r="I24" s="229" t="s">
        <v>246</v>
      </c>
      <c r="J24" s="206"/>
      <c r="K24" s="206"/>
      <c r="L24" s="206"/>
      <c r="M24" s="206"/>
      <c r="N24" s="206"/>
      <c r="O24" s="206"/>
    </row>
    <row r="25" spans="1:15" s="27" customFormat="1" ht="15" customHeight="1" x14ac:dyDescent="0.25">
      <c r="A25" s="217" t="s">
        <v>248</v>
      </c>
      <c r="B25" s="218"/>
      <c r="C25" s="218"/>
      <c r="D25" s="231"/>
      <c r="E25" s="231"/>
      <c r="F25" s="231"/>
      <c r="G25" s="232"/>
      <c r="H25" s="231"/>
      <c r="I25" s="233"/>
      <c r="J25" s="214"/>
      <c r="K25" s="214"/>
      <c r="L25" s="214"/>
      <c r="M25" s="214"/>
    </row>
    <row r="26" spans="1:15" s="27" customFormat="1" ht="31.5" x14ac:dyDescent="0.25">
      <c r="A26" s="222" t="s">
        <v>231</v>
      </c>
      <c r="B26" s="223" t="s">
        <v>232</v>
      </c>
      <c r="C26" s="224" t="s">
        <v>232</v>
      </c>
      <c r="D26" s="224" t="s">
        <v>240</v>
      </c>
      <c r="E26" s="224"/>
      <c r="F26" s="224"/>
      <c r="G26" s="225" t="s">
        <v>232</v>
      </c>
      <c r="H26" s="224" t="s">
        <v>232</v>
      </c>
      <c r="I26" s="224" t="s">
        <v>232</v>
      </c>
      <c r="J26" s="206"/>
      <c r="K26" s="206"/>
      <c r="L26" s="206"/>
      <c r="M26" s="206"/>
      <c r="N26" s="206"/>
      <c r="O26" s="206"/>
    </row>
    <row r="27" spans="1:15" s="27" customFormat="1" ht="63" x14ac:dyDescent="0.25">
      <c r="A27" s="210" t="s">
        <v>234</v>
      </c>
      <c r="B27" s="213" t="s">
        <v>238</v>
      </c>
      <c r="C27" s="213" t="s">
        <v>235</v>
      </c>
      <c r="D27" s="213" t="s">
        <v>240</v>
      </c>
      <c r="E27" s="213"/>
      <c r="F27" s="213"/>
      <c r="G27" s="226" t="s">
        <v>236</v>
      </c>
      <c r="H27" s="213" t="s">
        <v>235</v>
      </c>
      <c r="I27" s="213" t="s">
        <v>235</v>
      </c>
      <c r="J27" s="227"/>
      <c r="K27" s="227"/>
      <c r="L27" s="227"/>
      <c r="M27" s="214"/>
      <c r="N27" s="214"/>
      <c r="O27" s="214"/>
    </row>
    <row r="28" spans="1:15" s="27" customFormat="1" ht="20.100000000000001" customHeight="1" x14ac:dyDescent="0.25">
      <c r="A28" s="210" t="s">
        <v>237</v>
      </c>
      <c r="B28" s="213" t="s">
        <v>238</v>
      </c>
      <c r="C28" s="213" t="s">
        <v>238</v>
      </c>
      <c r="D28" s="213" t="s">
        <v>240</v>
      </c>
      <c r="E28" s="213"/>
      <c r="F28" s="213"/>
      <c r="G28" s="226" t="s">
        <v>238</v>
      </c>
      <c r="H28" s="213" t="s">
        <v>238</v>
      </c>
      <c r="I28" s="213" t="s">
        <v>238</v>
      </c>
      <c r="J28" s="206"/>
      <c r="K28" s="206"/>
      <c r="L28" s="206"/>
      <c r="M28" s="206"/>
      <c r="N28" s="206"/>
      <c r="O28" s="206"/>
    </row>
    <row r="29" spans="1:15" s="27" customFormat="1" ht="20.100000000000001" customHeight="1" x14ac:dyDescent="0.25">
      <c r="A29" s="215" t="s">
        <v>239</v>
      </c>
      <c r="B29" s="228" t="s">
        <v>238</v>
      </c>
      <c r="C29" s="228" t="s">
        <v>238</v>
      </c>
      <c r="D29" s="228" t="s">
        <v>240</v>
      </c>
      <c r="E29" s="228"/>
      <c r="F29" s="228"/>
      <c r="G29" s="234" t="s">
        <v>238</v>
      </c>
      <c r="H29" s="228" t="s">
        <v>238</v>
      </c>
      <c r="I29" s="228" t="s">
        <v>238</v>
      </c>
      <c r="J29" s="206"/>
      <c r="K29" s="206"/>
      <c r="L29" s="206"/>
      <c r="M29" s="206"/>
      <c r="N29" s="206"/>
      <c r="O29" s="206"/>
    </row>
    <row r="30" spans="1:15" s="27" customFormat="1" ht="15" customHeight="1" x14ac:dyDescent="0.25">
      <c r="A30" s="217" t="s">
        <v>249</v>
      </c>
      <c r="B30" s="218"/>
      <c r="C30" s="218"/>
      <c r="D30" s="218"/>
      <c r="E30" s="218"/>
      <c r="F30" s="218"/>
      <c r="G30" s="219"/>
      <c r="H30" s="218"/>
      <c r="I30" s="220"/>
      <c r="J30" s="221"/>
    </row>
    <row r="31" spans="1:15" s="27" customFormat="1" ht="20.100000000000001" customHeight="1" x14ac:dyDescent="0.25">
      <c r="A31" s="222" t="s">
        <v>250</v>
      </c>
      <c r="B31" s="223"/>
      <c r="C31" s="204" t="s">
        <v>45</v>
      </c>
      <c r="D31" s="204" t="s">
        <v>45</v>
      </c>
      <c r="E31" s="204"/>
      <c r="F31" s="204"/>
      <c r="G31" s="205" t="s">
        <v>45</v>
      </c>
      <c r="H31" s="204" t="s">
        <v>45</v>
      </c>
      <c r="I31" s="204" t="s">
        <v>45</v>
      </c>
      <c r="J31" s="206"/>
      <c r="K31" s="206"/>
      <c r="L31" s="206"/>
      <c r="M31" s="206"/>
      <c r="N31" s="206"/>
      <c r="O31" s="206"/>
    </row>
    <row r="32" spans="1:15" s="27" customFormat="1" ht="20.100000000000001" customHeight="1" x14ac:dyDescent="0.25">
      <c r="A32" s="210" t="s">
        <v>251</v>
      </c>
      <c r="B32" s="213"/>
      <c r="C32" s="235">
        <v>28</v>
      </c>
      <c r="D32" s="235">
        <v>26</v>
      </c>
      <c r="E32" s="235"/>
      <c r="F32" s="235"/>
      <c r="G32" s="236">
        <v>26</v>
      </c>
      <c r="H32" s="235">
        <v>27</v>
      </c>
      <c r="I32" s="235">
        <v>26</v>
      </c>
      <c r="J32" s="237"/>
      <c r="K32" s="237"/>
      <c r="L32" s="237"/>
      <c r="M32" s="237"/>
      <c r="N32" s="237"/>
      <c r="O32" s="237"/>
    </row>
    <row r="33" spans="1:15" s="27" customFormat="1" ht="20.100000000000001" customHeight="1" x14ac:dyDescent="0.25">
      <c r="A33" s="210" t="s">
        <v>252</v>
      </c>
      <c r="B33" s="208" t="s">
        <v>253</v>
      </c>
      <c r="C33" s="208" t="s">
        <v>253</v>
      </c>
      <c r="D33" s="208" t="s">
        <v>253</v>
      </c>
      <c r="E33" s="208"/>
      <c r="F33" s="208"/>
      <c r="G33" s="209" t="s">
        <v>253</v>
      </c>
      <c r="H33" s="208" t="s">
        <v>253</v>
      </c>
      <c r="I33" s="208" t="s">
        <v>253</v>
      </c>
      <c r="J33" s="206"/>
      <c r="K33" s="206"/>
      <c r="L33" s="206"/>
      <c r="M33" s="206"/>
      <c r="N33" s="206"/>
      <c r="O33" s="206"/>
    </row>
    <row r="34" spans="1:15" s="27" customFormat="1" ht="15.75" x14ac:dyDescent="0.25">
      <c r="A34" s="215" t="s">
        <v>254</v>
      </c>
      <c r="B34" s="238" t="s">
        <v>255</v>
      </c>
      <c r="C34" s="238" t="s">
        <v>255</v>
      </c>
      <c r="D34" s="238" t="s">
        <v>255</v>
      </c>
      <c r="E34" s="238"/>
      <c r="F34" s="238"/>
      <c r="G34" s="239" t="s">
        <v>255</v>
      </c>
      <c r="H34" s="238" t="s">
        <v>255</v>
      </c>
      <c r="I34" s="238" t="s">
        <v>255</v>
      </c>
      <c r="J34" s="206"/>
      <c r="K34" s="206"/>
      <c r="L34" s="206"/>
      <c r="M34" s="206"/>
      <c r="N34" s="206"/>
      <c r="O34" s="206"/>
    </row>
    <row r="35" spans="1:15" s="27" customFormat="1" ht="36.75" customHeight="1" x14ac:dyDescent="0.25">
      <c r="A35" s="240" t="s">
        <v>110</v>
      </c>
      <c r="B35" s="131" t="s">
        <v>111</v>
      </c>
      <c r="C35" s="177" t="s">
        <v>112</v>
      </c>
      <c r="D35" s="176" t="s">
        <v>113</v>
      </c>
      <c r="E35" s="134" t="s">
        <v>115</v>
      </c>
      <c r="F35" s="131" t="s">
        <v>117</v>
      </c>
      <c r="G35" s="134" t="s">
        <v>256</v>
      </c>
      <c r="H35" s="241"/>
      <c r="I35" s="138"/>
    </row>
    <row r="36" spans="1:15" x14ac:dyDescent="0.25">
      <c r="A36" s="139"/>
      <c r="B36" s="139"/>
      <c r="C36" s="139"/>
      <c r="D36" s="139"/>
    </row>
    <row r="37" spans="1:15" x14ac:dyDescent="0.25">
      <c r="A37" s="139"/>
      <c r="B37" s="139"/>
      <c r="C37" s="139"/>
      <c r="D37" s="139"/>
    </row>
    <row r="38" spans="1:15" x14ac:dyDescent="0.25">
      <c r="A38" s="139"/>
      <c r="B38" s="139"/>
      <c r="C38" s="139"/>
      <c r="D38" s="139"/>
    </row>
    <row r="39" spans="1:15" x14ac:dyDescent="0.25">
      <c r="A39" s="139"/>
      <c r="B39" s="139"/>
      <c r="C39" s="139"/>
      <c r="D39" s="139"/>
    </row>
  </sheetData>
  <pageMargins left="0.7" right="0.7" top="0.75" bottom="0.75" header="0.3" footer="0.3"/>
  <pageSetup scale="53" fitToHeight="0" orientation="landscape" r:id="rId1"/>
  <rowBreaks count="1" manualBreakCount="1">
    <brk id="44"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4D10-1566-4E0E-ACA0-FC6AEEF60617}">
  <sheetPr>
    <pageSetUpPr fitToPage="1"/>
  </sheetPr>
  <dimension ref="A1:O43"/>
  <sheetViews>
    <sheetView topLeftCell="A25" zoomScaleNormal="100" workbookViewId="0">
      <selection activeCell="G4" sqref="G4"/>
    </sheetView>
  </sheetViews>
  <sheetFormatPr defaultRowHeight="15" x14ac:dyDescent="0.25"/>
  <cols>
    <col min="1" max="1" width="29.85546875" style="21" customWidth="1"/>
    <col min="2" max="8" width="23.7109375" style="21" customWidth="1"/>
    <col min="9" max="9" width="28.28515625" style="21" customWidth="1"/>
    <col min="10" max="10" width="27.7109375" style="21" customWidth="1"/>
    <col min="11" max="16384" width="9.140625" style="21"/>
  </cols>
  <sheetData>
    <row r="1" spans="1:15" x14ac:dyDescent="0.25">
      <c r="A1" s="1" t="s">
        <v>782</v>
      </c>
      <c r="B1" s="20"/>
      <c r="C1" s="20"/>
      <c r="D1" s="20"/>
      <c r="E1" s="20"/>
    </row>
    <row r="2" spans="1:15" x14ac:dyDescent="0.25">
      <c r="A2" s="22" t="s">
        <v>386</v>
      </c>
      <c r="B2" s="22"/>
      <c r="C2" s="22"/>
      <c r="D2" s="22"/>
      <c r="E2" s="22"/>
    </row>
    <row r="3" spans="1:15" x14ac:dyDescent="0.25">
      <c r="A3" s="20"/>
      <c r="B3" s="20"/>
      <c r="C3" s="20"/>
      <c r="D3" s="20"/>
      <c r="E3" s="20"/>
    </row>
    <row r="4" spans="1:15" ht="20.25" x14ac:dyDescent="0.3">
      <c r="A4" s="310" t="s">
        <v>766</v>
      </c>
      <c r="B4" s="20"/>
      <c r="C4" s="20"/>
      <c r="D4" s="20"/>
      <c r="E4" s="20"/>
    </row>
    <row r="5" spans="1:15" x14ac:dyDescent="0.25">
      <c r="A5" s="20" t="s">
        <v>17</v>
      </c>
      <c r="B5" s="20"/>
      <c r="C5" s="20"/>
      <c r="D5" s="20"/>
      <c r="E5" s="20"/>
    </row>
    <row r="6" spans="1:15" x14ac:dyDescent="0.25">
      <c r="A6" s="21" t="s">
        <v>18</v>
      </c>
    </row>
    <row r="7" spans="1:15" x14ac:dyDescent="0.25">
      <c r="A7" s="20"/>
      <c r="B7" s="20"/>
      <c r="C7" s="20"/>
      <c r="D7" s="20"/>
      <c r="E7" s="20"/>
    </row>
    <row r="8" spans="1:15" x14ac:dyDescent="0.25">
      <c r="A8" s="23" t="s">
        <v>388</v>
      </c>
      <c r="B8" s="23"/>
      <c r="C8" s="23"/>
      <c r="D8" s="23"/>
      <c r="E8" s="23"/>
    </row>
    <row r="9" spans="1:15" s="27" customFormat="1" ht="45" x14ac:dyDescent="0.25">
      <c r="A9" s="140" t="s">
        <v>257</v>
      </c>
      <c r="B9" s="26" t="s">
        <v>21</v>
      </c>
      <c r="C9" s="26" t="s">
        <v>258</v>
      </c>
      <c r="D9" s="26" t="s">
        <v>259</v>
      </c>
      <c r="E9" s="26" t="s">
        <v>260</v>
      </c>
      <c r="F9" s="26" t="s">
        <v>23</v>
      </c>
      <c r="G9" s="26" t="s">
        <v>25</v>
      </c>
      <c r="H9" s="26" t="s">
        <v>124</v>
      </c>
      <c r="I9" s="242" t="s">
        <v>261</v>
      </c>
      <c r="J9" s="134" t="s">
        <v>262</v>
      </c>
    </row>
    <row r="10" spans="1:15" s="27" customFormat="1" x14ac:dyDescent="0.25">
      <c r="A10" s="201" t="s">
        <v>223</v>
      </c>
      <c r="B10" s="136"/>
      <c r="C10" s="136"/>
      <c r="D10" s="136"/>
      <c r="E10" s="136"/>
      <c r="F10" s="136"/>
      <c r="G10" s="136"/>
      <c r="H10" s="136"/>
      <c r="I10" s="202"/>
      <c r="J10" s="244"/>
    </row>
    <row r="11" spans="1:15" s="27" customFormat="1" ht="30" x14ac:dyDescent="0.25">
      <c r="A11" s="245" t="s">
        <v>263</v>
      </c>
      <c r="B11" s="316">
        <v>10</v>
      </c>
      <c r="C11" s="317">
        <v>10</v>
      </c>
      <c r="D11" s="316">
        <v>10</v>
      </c>
      <c r="E11" s="247"/>
      <c r="F11" s="316">
        <v>10</v>
      </c>
      <c r="G11" s="316">
        <v>10</v>
      </c>
      <c r="H11" s="248" t="s">
        <v>401</v>
      </c>
      <c r="I11" s="318">
        <v>10</v>
      </c>
      <c r="J11" s="316">
        <v>10</v>
      </c>
      <c r="K11" s="250"/>
      <c r="L11" s="250"/>
      <c r="M11" s="250"/>
      <c r="N11" s="250"/>
      <c r="O11" s="206"/>
    </row>
    <row r="12" spans="1:15" s="27" customFormat="1" ht="20.100000000000001" customHeight="1" x14ac:dyDescent="0.25">
      <c r="A12" s="38" t="s">
        <v>264</v>
      </c>
      <c r="B12" s="41" t="s">
        <v>265</v>
      </c>
      <c r="C12" s="251" t="s">
        <v>265</v>
      </c>
      <c r="D12" s="41" t="s">
        <v>265</v>
      </c>
      <c r="E12" s="65" t="s">
        <v>266</v>
      </c>
      <c r="F12" s="41" t="s">
        <v>265</v>
      </c>
      <c r="G12" s="41" t="s">
        <v>265</v>
      </c>
      <c r="H12" s="41" t="s">
        <v>265</v>
      </c>
      <c r="I12" s="39" t="s">
        <v>265</v>
      </c>
      <c r="J12" s="41" t="s">
        <v>265</v>
      </c>
      <c r="K12" s="206"/>
      <c r="L12" s="206"/>
      <c r="M12" s="206"/>
      <c r="N12" s="206"/>
      <c r="O12" s="206"/>
    </row>
    <row r="13" spans="1:15" s="27" customFormat="1" ht="20.100000000000001" customHeight="1" x14ac:dyDescent="0.25">
      <c r="A13" s="38" t="s">
        <v>267</v>
      </c>
      <c r="B13" s="252">
        <v>0</v>
      </c>
      <c r="C13" s="253">
        <v>0</v>
      </c>
      <c r="D13" s="252">
        <v>0</v>
      </c>
      <c r="E13" s="254" t="s">
        <v>268</v>
      </c>
      <c r="F13" s="252">
        <v>0</v>
      </c>
      <c r="G13" s="252">
        <v>0</v>
      </c>
      <c r="H13" s="252">
        <v>0</v>
      </c>
      <c r="I13" s="255">
        <v>0</v>
      </c>
      <c r="J13" s="252">
        <v>0</v>
      </c>
      <c r="K13" s="250"/>
      <c r="L13" s="250"/>
      <c r="M13" s="250"/>
      <c r="N13" s="250"/>
      <c r="O13" s="212"/>
    </row>
    <row r="14" spans="1:15" s="27" customFormat="1" ht="20.100000000000001" customHeight="1" x14ac:dyDescent="0.25">
      <c r="A14" s="38" t="s">
        <v>269</v>
      </c>
      <c r="B14" s="41" t="s">
        <v>265</v>
      </c>
      <c r="C14" s="251" t="s">
        <v>265</v>
      </c>
      <c r="D14" s="41" t="s">
        <v>265</v>
      </c>
      <c r="E14" s="65"/>
      <c r="F14" s="41" t="s">
        <v>265</v>
      </c>
      <c r="G14" s="41" t="s">
        <v>265</v>
      </c>
      <c r="H14" s="41" t="s">
        <v>265</v>
      </c>
      <c r="I14" s="39" t="s">
        <v>265</v>
      </c>
      <c r="J14" s="41" t="s">
        <v>265</v>
      </c>
      <c r="K14" s="206"/>
      <c r="L14" s="206"/>
      <c r="M14" s="206"/>
      <c r="N14" s="206"/>
      <c r="O14" s="206"/>
    </row>
    <row r="15" spans="1:15" s="27" customFormat="1" ht="20.100000000000001" customHeight="1" x14ac:dyDescent="0.25">
      <c r="A15" s="38" t="s">
        <v>270</v>
      </c>
      <c r="B15" s="41" t="s">
        <v>271</v>
      </c>
      <c r="C15" s="251" t="s">
        <v>271</v>
      </c>
      <c r="D15" s="41" t="s">
        <v>265</v>
      </c>
      <c r="E15" s="65"/>
      <c r="F15" s="41" t="s">
        <v>271</v>
      </c>
      <c r="G15" s="41" t="s">
        <v>265</v>
      </c>
      <c r="H15" s="41" t="s">
        <v>265</v>
      </c>
      <c r="I15" s="39" t="s">
        <v>271</v>
      </c>
      <c r="J15" s="41" t="s">
        <v>271</v>
      </c>
      <c r="K15" s="206"/>
      <c r="L15" s="206"/>
      <c r="M15" s="206"/>
      <c r="N15" s="206"/>
      <c r="O15" s="212"/>
    </row>
    <row r="16" spans="1:15" s="27" customFormat="1" ht="20.100000000000001" customHeight="1" x14ac:dyDescent="0.25">
      <c r="A16" s="256" t="s">
        <v>272</v>
      </c>
      <c r="B16" s="257" t="s">
        <v>265</v>
      </c>
      <c r="C16" s="258" t="s">
        <v>265</v>
      </c>
      <c r="D16" s="257" t="s">
        <v>265</v>
      </c>
      <c r="E16" s="259"/>
      <c r="F16" s="257" t="s">
        <v>265</v>
      </c>
      <c r="G16" s="257" t="s">
        <v>265</v>
      </c>
      <c r="H16" s="257" t="s">
        <v>265</v>
      </c>
      <c r="I16" s="260" t="s">
        <v>265</v>
      </c>
      <c r="J16" s="257" t="s">
        <v>265</v>
      </c>
      <c r="K16" s="206"/>
      <c r="L16" s="206"/>
      <c r="M16" s="206"/>
      <c r="N16" s="206"/>
      <c r="O16" s="212"/>
    </row>
    <row r="17" spans="1:15" s="27" customFormat="1" ht="17.25" customHeight="1" x14ac:dyDescent="0.25">
      <c r="A17" s="217" t="s">
        <v>230</v>
      </c>
      <c r="B17" s="218"/>
      <c r="C17" s="218"/>
      <c r="D17" s="218"/>
      <c r="E17" s="218"/>
      <c r="F17" s="218"/>
      <c r="G17" s="218"/>
      <c r="H17" s="218"/>
      <c r="I17" s="219"/>
      <c r="J17" s="220"/>
    </row>
    <row r="18" spans="1:15" s="27" customFormat="1" ht="30" x14ac:dyDescent="0.25">
      <c r="A18" s="245" t="s">
        <v>273</v>
      </c>
      <c r="B18" s="246">
        <v>0</v>
      </c>
      <c r="C18" s="246">
        <v>0</v>
      </c>
      <c r="D18" s="246">
        <v>0</v>
      </c>
      <c r="E18" s="247"/>
      <c r="F18" s="246">
        <v>0</v>
      </c>
      <c r="G18" s="246">
        <v>0</v>
      </c>
      <c r="H18" s="246">
        <v>0</v>
      </c>
      <c r="I18" s="249">
        <v>0</v>
      </c>
      <c r="J18" s="246">
        <v>0</v>
      </c>
      <c r="K18" s="250"/>
      <c r="L18" s="250"/>
      <c r="M18" s="250"/>
      <c r="N18" s="250"/>
      <c r="O18" s="206"/>
    </row>
    <row r="19" spans="1:15" s="27" customFormat="1" ht="30" x14ac:dyDescent="0.25">
      <c r="A19" s="38" t="s">
        <v>274</v>
      </c>
      <c r="B19" s="41" t="s">
        <v>402</v>
      </c>
      <c r="C19" s="41" t="s">
        <v>405</v>
      </c>
      <c r="D19" s="41" t="s">
        <v>405</v>
      </c>
      <c r="E19" s="65"/>
      <c r="F19" s="41" t="s">
        <v>402</v>
      </c>
      <c r="G19" s="41" t="s">
        <v>402</v>
      </c>
      <c r="H19" s="41" t="s">
        <v>408</v>
      </c>
      <c r="I19" s="39" t="s">
        <v>408</v>
      </c>
      <c r="J19" s="41" t="s">
        <v>402</v>
      </c>
      <c r="K19" s="227"/>
      <c r="L19" s="227"/>
      <c r="M19" s="227"/>
      <c r="N19" s="227"/>
      <c r="O19" s="206"/>
    </row>
    <row r="20" spans="1:15" s="27" customFormat="1" ht="30" x14ac:dyDescent="0.25">
      <c r="A20" s="38" t="s">
        <v>275</v>
      </c>
      <c r="B20" s="41" t="s">
        <v>403</v>
      </c>
      <c r="C20" s="41" t="s">
        <v>406</v>
      </c>
      <c r="D20" s="41" t="s">
        <v>406</v>
      </c>
      <c r="E20" s="65"/>
      <c r="F20" s="41" t="s">
        <v>403</v>
      </c>
      <c r="G20" s="41" t="s">
        <v>403</v>
      </c>
      <c r="H20" s="41" t="s">
        <v>409</v>
      </c>
      <c r="I20" s="39" t="s">
        <v>411</v>
      </c>
      <c r="J20" s="41" t="s">
        <v>411</v>
      </c>
      <c r="K20" s="206"/>
      <c r="L20" s="206"/>
      <c r="M20" s="206"/>
      <c r="N20" s="206"/>
      <c r="O20" s="214"/>
    </row>
    <row r="21" spans="1:15" s="27" customFormat="1" ht="90" x14ac:dyDescent="0.25">
      <c r="A21" s="38" t="s">
        <v>276</v>
      </c>
      <c r="B21" s="41" t="s">
        <v>404</v>
      </c>
      <c r="C21" s="41" t="s">
        <v>407</v>
      </c>
      <c r="D21" s="41" t="s">
        <v>407</v>
      </c>
      <c r="E21" s="65"/>
      <c r="F21" s="41" t="s">
        <v>402</v>
      </c>
      <c r="G21" s="41" t="s">
        <v>402</v>
      </c>
      <c r="H21" s="41" t="s">
        <v>410</v>
      </c>
      <c r="I21" s="39" t="s">
        <v>412</v>
      </c>
      <c r="J21" s="41" t="s">
        <v>407</v>
      </c>
      <c r="K21" s="227"/>
      <c r="L21" s="227"/>
      <c r="M21" s="227"/>
      <c r="N21" s="227"/>
      <c r="O21" s="206"/>
    </row>
    <row r="22" spans="1:15" s="27" customFormat="1" ht="20.100000000000001" customHeight="1" x14ac:dyDescent="0.25">
      <c r="A22" s="38" t="s">
        <v>277</v>
      </c>
      <c r="B22" s="252">
        <v>0</v>
      </c>
      <c r="C22" s="252">
        <v>0</v>
      </c>
      <c r="D22" s="252">
        <v>0</v>
      </c>
      <c r="E22" s="254"/>
      <c r="F22" s="252">
        <v>0</v>
      </c>
      <c r="G22" s="252">
        <v>0</v>
      </c>
      <c r="H22" s="252">
        <v>0</v>
      </c>
      <c r="I22" s="255">
        <v>0</v>
      </c>
      <c r="J22" s="252">
        <v>0</v>
      </c>
      <c r="K22" s="250"/>
      <c r="L22" s="250"/>
      <c r="M22" s="250"/>
      <c r="N22" s="250"/>
      <c r="O22" s="206"/>
    </row>
    <row r="23" spans="1:15" s="27" customFormat="1" ht="20.100000000000001" customHeight="1" x14ac:dyDescent="0.25">
      <c r="A23" s="38" t="s">
        <v>278</v>
      </c>
      <c r="B23" s="252">
        <v>0</v>
      </c>
      <c r="C23" s="252">
        <v>0</v>
      </c>
      <c r="D23" s="252">
        <v>0</v>
      </c>
      <c r="E23" s="254"/>
      <c r="F23" s="252">
        <v>0</v>
      </c>
      <c r="G23" s="252">
        <v>0</v>
      </c>
      <c r="H23" s="252">
        <v>0</v>
      </c>
      <c r="I23" s="255">
        <v>0</v>
      </c>
      <c r="J23" s="252">
        <v>0</v>
      </c>
      <c r="K23" s="250"/>
      <c r="L23" s="250"/>
      <c r="M23" s="250"/>
      <c r="N23" s="250"/>
      <c r="O23" s="206"/>
    </row>
    <row r="24" spans="1:15" s="27" customFormat="1" ht="20.100000000000001" customHeight="1" x14ac:dyDescent="0.25">
      <c r="A24" s="256" t="s">
        <v>279</v>
      </c>
      <c r="B24" s="261">
        <v>0</v>
      </c>
      <c r="C24" s="261">
        <v>0</v>
      </c>
      <c r="D24" s="261">
        <v>0</v>
      </c>
      <c r="E24" s="262"/>
      <c r="F24" s="261">
        <v>0</v>
      </c>
      <c r="G24" s="261">
        <v>0</v>
      </c>
      <c r="H24" s="261">
        <v>0</v>
      </c>
      <c r="I24" s="263">
        <v>0</v>
      </c>
      <c r="J24" s="261">
        <v>0</v>
      </c>
      <c r="K24" s="250"/>
      <c r="L24" s="250"/>
      <c r="M24" s="250"/>
      <c r="N24" s="250"/>
      <c r="O24" s="206"/>
    </row>
    <row r="25" spans="1:15" s="27" customFormat="1" ht="32.25" customHeight="1" x14ac:dyDescent="0.25">
      <c r="A25" s="217" t="s">
        <v>280</v>
      </c>
      <c r="B25" s="218"/>
      <c r="C25" s="218"/>
      <c r="D25" s="218"/>
      <c r="E25" s="136"/>
      <c r="F25" s="136"/>
      <c r="G25" s="136"/>
      <c r="H25" s="136"/>
      <c r="I25" s="244"/>
      <c r="J25" s="178"/>
      <c r="K25" s="214"/>
      <c r="L25" s="214"/>
      <c r="M25" s="214"/>
    </row>
    <row r="26" spans="1:15" s="27" customFormat="1" ht="30" x14ac:dyDescent="0.25">
      <c r="A26" s="245" t="s">
        <v>273</v>
      </c>
      <c r="B26" s="248" t="s">
        <v>413</v>
      </c>
      <c r="C26" s="264" t="s">
        <v>419</v>
      </c>
      <c r="D26" s="264" t="s">
        <v>419</v>
      </c>
      <c r="E26" s="265"/>
      <c r="F26" s="248" t="s">
        <v>413</v>
      </c>
      <c r="G26" s="248" t="s">
        <v>413</v>
      </c>
      <c r="H26" s="248" t="s">
        <v>424</v>
      </c>
      <c r="I26" s="266" t="s">
        <v>413</v>
      </c>
      <c r="J26" s="248" t="s">
        <v>413</v>
      </c>
      <c r="K26" s="206"/>
      <c r="L26" s="206"/>
      <c r="M26" s="206"/>
      <c r="N26" s="206"/>
      <c r="O26" s="206"/>
    </row>
    <row r="27" spans="1:15" s="27" customFormat="1" ht="30" x14ac:dyDescent="0.25">
      <c r="A27" s="38" t="s">
        <v>274</v>
      </c>
      <c r="B27" s="41" t="s">
        <v>414</v>
      </c>
      <c r="C27" s="251" t="s">
        <v>420</v>
      </c>
      <c r="D27" s="251" t="s">
        <v>420</v>
      </c>
      <c r="E27" s="65"/>
      <c r="F27" s="41" t="s">
        <v>414</v>
      </c>
      <c r="G27" s="41" t="s">
        <v>423</v>
      </c>
      <c r="H27" s="41" t="s">
        <v>425</v>
      </c>
      <c r="I27" s="39" t="s">
        <v>414</v>
      </c>
      <c r="J27" s="41" t="s">
        <v>414</v>
      </c>
      <c r="K27" s="206"/>
      <c r="L27" s="206"/>
      <c r="M27" s="206"/>
      <c r="N27" s="206"/>
      <c r="O27" s="214"/>
    </row>
    <row r="28" spans="1:15" s="27" customFormat="1" ht="30" x14ac:dyDescent="0.25">
      <c r="A28" s="38" t="s">
        <v>275</v>
      </c>
      <c r="B28" s="41" t="s">
        <v>281</v>
      </c>
      <c r="C28" s="251" t="s">
        <v>421</v>
      </c>
      <c r="D28" s="251" t="s">
        <v>421</v>
      </c>
      <c r="E28" s="65"/>
      <c r="F28" s="41" t="s">
        <v>281</v>
      </c>
      <c r="G28" s="41" t="s">
        <v>37</v>
      </c>
      <c r="H28" s="252">
        <v>0</v>
      </c>
      <c r="I28" s="39" t="s">
        <v>37</v>
      </c>
      <c r="J28" s="41" t="s">
        <v>37</v>
      </c>
      <c r="K28" s="206"/>
      <c r="L28" s="206"/>
      <c r="M28" s="206"/>
      <c r="N28" s="206"/>
      <c r="O28" s="206"/>
    </row>
    <row r="29" spans="1:15" s="27" customFormat="1" ht="20.100000000000001" customHeight="1" x14ac:dyDescent="0.25">
      <c r="A29" s="38" t="s">
        <v>276</v>
      </c>
      <c r="B29" s="41" t="s">
        <v>415</v>
      </c>
      <c r="C29" s="251" t="s">
        <v>415</v>
      </c>
      <c r="D29" s="251" t="s">
        <v>415</v>
      </c>
      <c r="E29" s="65"/>
      <c r="F29" s="41" t="s">
        <v>415</v>
      </c>
      <c r="G29" s="41" t="s">
        <v>415</v>
      </c>
      <c r="H29" s="41" t="s">
        <v>426</v>
      </c>
      <c r="I29" s="39" t="s">
        <v>37</v>
      </c>
      <c r="J29" s="41" t="s">
        <v>37</v>
      </c>
      <c r="K29" s="206"/>
      <c r="L29" s="206"/>
      <c r="M29" s="206"/>
      <c r="N29" s="206"/>
      <c r="O29" s="206"/>
    </row>
    <row r="30" spans="1:15" s="27" customFormat="1" ht="20.100000000000001" customHeight="1" x14ac:dyDescent="0.25">
      <c r="A30" s="38" t="s">
        <v>277</v>
      </c>
      <c r="B30" s="41" t="s">
        <v>416</v>
      </c>
      <c r="C30" s="251" t="s">
        <v>421</v>
      </c>
      <c r="D30" s="251" t="s">
        <v>421</v>
      </c>
      <c r="E30" s="65"/>
      <c r="F30" s="41" t="s">
        <v>416</v>
      </c>
      <c r="G30" s="41" t="s">
        <v>416</v>
      </c>
      <c r="H30" s="41" t="s">
        <v>421</v>
      </c>
      <c r="I30" s="39" t="s">
        <v>416</v>
      </c>
      <c r="J30" s="41" t="s">
        <v>416</v>
      </c>
      <c r="K30" s="206"/>
      <c r="L30" s="206"/>
      <c r="M30" s="206"/>
      <c r="N30" s="206"/>
      <c r="O30" s="206"/>
    </row>
    <row r="31" spans="1:15" s="27" customFormat="1" ht="20.100000000000001" customHeight="1" x14ac:dyDescent="0.25">
      <c r="A31" s="38" t="s">
        <v>278</v>
      </c>
      <c r="B31" s="41" t="s">
        <v>417</v>
      </c>
      <c r="C31" s="251" t="s">
        <v>422</v>
      </c>
      <c r="D31" s="251" t="s">
        <v>422</v>
      </c>
      <c r="E31" s="65"/>
      <c r="F31" s="41" t="s">
        <v>417</v>
      </c>
      <c r="G31" s="41" t="s">
        <v>417</v>
      </c>
      <c r="H31" s="41" t="s">
        <v>422</v>
      </c>
      <c r="I31" s="39" t="s">
        <v>417</v>
      </c>
      <c r="J31" s="41" t="s">
        <v>417</v>
      </c>
      <c r="K31" s="206"/>
      <c r="L31" s="206"/>
      <c r="M31" s="206"/>
      <c r="N31" s="206"/>
      <c r="O31" s="206"/>
    </row>
    <row r="32" spans="1:15" s="27" customFormat="1" ht="18.75" customHeight="1" x14ac:dyDescent="0.25">
      <c r="A32" s="256" t="s">
        <v>279</v>
      </c>
      <c r="B32" s="257" t="s">
        <v>418</v>
      </c>
      <c r="C32" s="258" t="s">
        <v>417</v>
      </c>
      <c r="D32" s="258" t="s">
        <v>417</v>
      </c>
      <c r="E32" s="259"/>
      <c r="F32" s="257" t="s">
        <v>418</v>
      </c>
      <c r="G32" s="257" t="s">
        <v>418</v>
      </c>
      <c r="H32" s="257" t="s">
        <v>427</v>
      </c>
      <c r="I32" s="260" t="s">
        <v>418</v>
      </c>
      <c r="J32" s="257" t="s">
        <v>418</v>
      </c>
      <c r="K32" s="206"/>
      <c r="L32" s="206"/>
      <c r="M32" s="206"/>
      <c r="N32" s="206"/>
    </row>
    <row r="33" spans="1:15" s="27" customFormat="1" ht="15.75" customHeight="1" x14ac:dyDescent="0.25">
      <c r="A33" s="267" t="s">
        <v>282</v>
      </c>
      <c r="B33" s="136"/>
      <c r="C33" s="136"/>
      <c r="D33" s="136"/>
      <c r="E33" s="136"/>
      <c r="F33" s="268"/>
      <c r="G33" s="268"/>
      <c r="H33" s="268"/>
      <c r="I33" s="269"/>
      <c r="J33" s="567"/>
    </row>
    <row r="34" spans="1:15" s="27" customFormat="1" ht="20.100000000000001" customHeight="1" x14ac:dyDescent="0.25">
      <c r="A34" s="245" t="s">
        <v>283</v>
      </c>
      <c r="B34" s="248" t="s">
        <v>284</v>
      </c>
      <c r="C34" s="264" t="s">
        <v>285</v>
      </c>
      <c r="D34" s="248" t="s">
        <v>285</v>
      </c>
      <c r="E34" s="265"/>
      <c r="F34" s="248" t="s">
        <v>284</v>
      </c>
      <c r="G34" s="248" t="s">
        <v>284</v>
      </c>
      <c r="H34" s="248" t="s">
        <v>286</v>
      </c>
      <c r="I34" s="270" t="s">
        <v>287</v>
      </c>
      <c r="J34" s="568" t="s">
        <v>287</v>
      </c>
      <c r="K34" s="271"/>
      <c r="L34" s="271"/>
      <c r="M34" s="271"/>
      <c r="N34" s="271"/>
      <c r="O34" s="206"/>
    </row>
    <row r="35" spans="1:15" s="27" customFormat="1" ht="20.100000000000001" customHeight="1" x14ac:dyDescent="0.25">
      <c r="A35" s="38" t="s">
        <v>288</v>
      </c>
      <c r="B35" s="41"/>
      <c r="C35" s="251"/>
      <c r="D35" s="41"/>
      <c r="E35" s="65"/>
      <c r="F35" s="41"/>
      <c r="G35" s="41"/>
      <c r="H35" s="41" t="s">
        <v>48</v>
      </c>
      <c r="I35" s="272" t="s">
        <v>48</v>
      </c>
      <c r="J35" s="569" t="s">
        <v>48</v>
      </c>
      <c r="K35" s="271"/>
      <c r="L35" s="271"/>
      <c r="M35" s="271"/>
      <c r="N35" s="271"/>
      <c r="O35" s="237"/>
    </row>
    <row r="36" spans="1:15" s="27" customFormat="1" ht="20.100000000000001" customHeight="1" x14ac:dyDescent="0.25">
      <c r="A36" s="38" t="s">
        <v>289</v>
      </c>
      <c r="B36" s="41" t="s">
        <v>290</v>
      </c>
      <c r="C36" s="251" t="s">
        <v>290</v>
      </c>
      <c r="D36" s="41" t="s">
        <v>290</v>
      </c>
      <c r="E36" s="65"/>
      <c r="F36" s="41" t="s">
        <v>290</v>
      </c>
      <c r="G36" s="41" t="s">
        <v>290</v>
      </c>
      <c r="H36" s="41" t="s">
        <v>290</v>
      </c>
      <c r="I36" s="272" t="s">
        <v>290</v>
      </c>
      <c r="J36" s="569" t="s">
        <v>290</v>
      </c>
      <c r="K36" s="271"/>
      <c r="L36" s="271"/>
      <c r="M36" s="271"/>
      <c r="N36" s="271"/>
      <c r="O36" s="206"/>
    </row>
    <row r="37" spans="1:15" s="27" customFormat="1" ht="15.75" x14ac:dyDescent="0.25">
      <c r="A37" s="38" t="s">
        <v>291</v>
      </c>
      <c r="B37" s="273">
        <v>0.84</v>
      </c>
      <c r="C37" s="251"/>
      <c r="D37" s="41"/>
      <c r="E37" s="65"/>
      <c r="F37" s="273">
        <v>0.84</v>
      </c>
      <c r="G37" s="273">
        <v>0.75</v>
      </c>
      <c r="H37" s="41"/>
      <c r="I37" s="274"/>
      <c r="J37" s="570"/>
      <c r="K37" s="275"/>
      <c r="L37" s="275"/>
      <c r="M37" s="275"/>
      <c r="N37" s="275"/>
      <c r="O37" s="206"/>
    </row>
    <row r="38" spans="1:15" s="27" customFormat="1" ht="15.75" x14ac:dyDescent="0.25">
      <c r="A38" s="66" t="s">
        <v>254</v>
      </c>
      <c r="B38" s="276" t="s">
        <v>292</v>
      </c>
      <c r="C38" s="277" t="s">
        <v>292</v>
      </c>
      <c r="D38" s="276" t="s">
        <v>292</v>
      </c>
      <c r="E38" s="278"/>
      <c r="F38" s="276" t="s">
        <v>292</v>
      </c>
      <c r="G38" s="276" t="s">
        <v>292</v>
      </c>
      <c r="H38" s="276" t="s">
        <v>292</v>
      </c>
      <c r="I38" s="279" t="s">
        <v>292</v>
      </c>
      <c r="J38" s="571" t="s">
        <v>292</v>
      </c>
      <c r="K38" s="271"/>
      <c r="L38" s="271"/>
      <c r="M38" s="271"/>
      <c r="N38" s="271"/>
      <c r="O38" s="206"/>
    </row>
    <row r="39" spans="1:15" s="27" customFormat="1" ht="36.75" customHeight="1" x14ac:dyDescent="0.25">
      <c r="A39" s="240" t="s">
        <v>110</v>
      </c>
      <c r="B39" s="134" t="s">
        <v>293</v>
      </c>
      <c r="C39" s="134" t="s">
        <v>111</v>
      </c>
      <c r="D39" s="198" t="s">
        <v>112</v>
      </c>
      <c r="E39" s="133" t="s">
        <v>113</v>
      </c>
      <c r="F39" s="132" t="s">
        <v>294</v>
      </c>
      <c r="G39" s="134" t="s">
        <v>115</v>
      </c>
      <c r="H39" s="132" t="s">
        <v>117</v>
      </c>
      <c r="I39" s="280"/>
      <c r="J39" s="138"/>
    </row>
    <row r="40" spans="1:15" x14ac:dyDescent="0.25">
      <c r="A40" s="139"/>
      <c r="B40" s="139"/>
      <c r="C40" s="139"/>
      <c r="D40" s="139"/>
      <c r="E40" s="139"/>
    </row>
    <row r="41" spans="1:15" x14ac:dyDescent="0.25">
      <c r="A41" s="139"/>
      <c r="B41" s="139"/>
      <c r="C41" s="139"/>
      <c r="D41" s="139"/>
      <c r="E41" s="139"/>
    </row>
    <row r="42" spans="1:15" x14ac:dyDescent="0.25">
      <c r="A42" s="139"/>
      <c r="B42" s="139"/>
      <c r="C42" s="139"/>
      <c r="D42" s="139"/>
      <c r="E42" s="139"/>
    </row>
    <row r="43" spans="1:15" x14ac:dyDescent="0.25">
      <c r="A43" s="139"/>
      <c r="B43" s="139"/>
      <c r="C43" s="139"/>
      <c r="D43" s="139"/>
      <c r="E43" s="139"/>
    </row>
  </sheetData>
  <pageMargins left="0.7" right="0.7" top="0.75" bottom="0.75" header="0.3" footer="0.3"/>
  <pageSetup scale="48" fitToHeight="0" orientation="landscape" r:id="rId1"/>
  <rowBreaks count="1" manualBreakCount="1">
    <brk id="48"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C3B4-95D7-4A8F-A702-F985E5776E7B}">
  <dimension ref="A1:O50"/>
  <sheetViews>
    <sheetView zoomScaleNormal="100" workbookViewId="0">
      <selection activeCell="H25" sqref="H25"/>
    </sheetView>
  </sheetViews>
  <sheetFormatPr defaultRowHeight="15" x14ac:dyDescent="0.25"/>
  <cols>
    <col min="1" max="1" width="48.7109375" style="21" customWidth="1"/>
    <col min="2" max="4" width="30.7109375" style="21" customWidth="1"/>
    <col min="5" max="16384" width="9.140625" style="21"/>
  </cols>
  <sheetData>
    <row r="1" spans="1:15" x14ac:dyDescent="0.25">
      <c r="A1" s="1" t="s">
        <v>782</v>
      </c>
      <c r="B1" s="20"/>
      <c r="C1" s="20"/>
      <c r="D1" s="20"/>
    </row>
    <row r="2" spans="1:15" x14ac:dyDescent="0.25">
      <c r="A2" s="22" t="s">
        <v>386</v>
      </c>
      <c r="B2" s="22"/>
      <c r="C2" s="22"/>
      <c r="D2" s="22"/>
    </row>
    <row r="3" spans="1:15" x14ac:dyDescent="0.25">
      <c r="A3" s="20"/>
      <c r="B3" s="20"/>
      <c r="C3" s="20"/>
      <c r="D3" s="20"/>
    </row>
    <row r="4" spans="1:15" ht="20.25" x14ac:dyDescent="0.3">
      <c r="A4" s="310" t="s">
        <v>767</v>
      </c>
      <c r="B4" s="20"/>
      <c r="C4" s="20"/>
      <c r="D4" s="20"/>
    </row>
    <row r="5" spans="1:15" x14ac:dyDescent="0.25">
      <c r="A5" s="20" t="s">
        <v>17</v>
      </c>
      <c r="B5" s="20"/>
      <c r="C5" s="20"/>
      <c r="D5" s="20"/>
    </row>
    <row r="6" spans="1:15" x14ac:dyDescent="0.25">
      <c r="A6" s="21" t="s">
        <v>18</v>
      </c>
    </row>
    <row r="7" spans="1:15" x14ac:dyDescent="0.25">
      <c r="A7" s="20"/>
      <c r="B7" s="20"/>
      <c r="C7" s="20"/>
      <c r="D7" s="20"/>
    </row>
    <row r="8" spans="1:15" x14ac:dyDescent="0.25">
      <c r="A8" s="23" t="s">
        <v>389</v>
      </c>
      <c r="B8" s="23"/>
      <c r="C8" s="23"/>
      <c r="D8" s="23"/>
    </row>
    <row r="9" spans="1:15" s="27" customFormat="1" ht="30" x14ac:dyDescent="0.25">
      <c r="A9" s="140" t="s">
        <v>163</v>
      </c>
      <c r="B9" s="26" t="s">
        <v>164</v>
      </c>
      <c r="C9" s="25" t="s">
        <v>165</v>
      </c>
      <c r="D9" s="26" t="s">
        <v>166</v>
      </c>
    </row>
    <row r="10" spans="1:15" s="27" customFormat="1" x14ac:dyDescent="0.25">
      <c r="A10" s="143" t="s">
        <v>167</v>
      </c>
      <c r="B10" s="136"/>
      <c r="C10" s="136"/>
      <c r="D10" s="178"/>
    </row>
    <row r="11" spans="1:15" s="27" customFormat="1" x14ac:dyDescent="0.25">
      <c r="A11" s="179" t="s">
        <v>168</v>
      </c>
      <c r="B11" s="180">
        <v>8</v>
      </c>
      <c r="C11" s="181">
        <v>12</v>
      </c>
      <c r="D11" s="182">
        <v>12</v>
      </c>
      <c r="E11" s="183"/>
      <c r="F11" s="183"/>
      <c r="G11" s="183"/>
      <c r="H11" s="183"/>
      <c r="I11" s="183"/>
      <c r="J11" s="183"/>
      <c r="K11" s="183"/>
      <c r="L11" s="183"/>
      <c r="M11" s="183"/>
      <c r="N11" s="184"/>
      <c r="O11" s="184"/>
    </row>
    <row r="12" spans="1:15" s="27" customFormat="1" x14ac:dyDescent="0.25">
      <c r="A12" s="185" t="s">
        <v>169</v>
      </c>
      <c r="B12" s="155" t="s">
        <v>48</v>
      </c>
      <c r="C12" s="171" t="s">
        <v>48</v>
      </c>
      <c r="D12" s="157" t="s">
        <v>48</v>
      </c>
      <c r="E12" s="158"/>
      <c r="F12" s="158"/>
      <c r="G12" s="158"/>
      <c r="H12" s="158"/>
      <c r="I12" s="158"/>
      <c r="J12" s="158"/>
      <c r="K12" s="158"/>
      <c r="L12" s="158"/>
      <c r="M12" s="158"/>
      <c r="N12" s="184"/>
      <c r="O12" s="184"/>
    </row>
    <row r="13" spans="1:15" s="27" customFormat="1" ht="25.5" x14ac:dyDescent="0.25">
      <c r="A13" s="185" t="s">
        <v>170</v>
      </c>
      <c r="B13" s="155" t="s">
        <v>171</v>
      </c>
      <c r="C13" s="171" t="s">
        <v>172</v>
      </c>
      <c r="D13" s="157" t="s">
        <v>173</v>
      </c>
      <c r="E13" s="186"/>
      <c r="F13" s="186"/>
      <c r="G13" s="186"/>
      <c r="H13" s="186"/>
      <c r="I13" s="186"/>
      <c r="J13" s="186"/>
      <c r="K13" s="186"/>
      <c r="L13" s="186"/>
      <c r="M13" s="186"/>
      <c r="N13" s="184"/>
      <c r="O13" s="184"/>
    </row>
    <row r="14" spans="1:15" s="27" customFormat="1" x14ac:dyDescent="0.25">
      <c r="A14" s="185" t="s">
        <v>174</v>
      </c>
      <c r="B14" s="155" t="s">
        <v>48</v>
      </c>
      <c r="C14" s="171" t="s">
        <v>48</v>
      </c>
      <c r="D14" s="157" t="s">
        <v>48</v>
      </c>
      <c r="E14" s="158"/>
      <c r="F14" s="158"/>
      <c r="G14" s="158"/>
      <c r="H14" s="158"/>
      <c r="I14" s="158"/>
      <c r="J14" s="158"/>
      <c r="K14" s="158"/>
      <c r="L14" s="158"/>
      <c r="M14" s="158"/>
      <c r="N14" s="184"/>
      <c r="O14" s="184"/>
    </row>
    <row r="15" spans="1:15" s="27" customFormat="1" x14ac:dyDescent="0.25">
      <c r="A15" s="185" t="s">
        <v>175</v>
      </c>
      <c r="B15" s="155" t="s">
        <v>48</v>
      </c>
      <c r="C15" s="171" t="s">
        <v>48</v>
      </c>
      <c r="D15" s="157" t="s">
        <v>48</v>
      </c>
      <c r="E15" s="158"/>
      <c r="F15" s="158"/>
      <c r="G15" s="158"/>
      <c r="H15" s="158"/>
      <c r="I15" s="158"/>
      <c r="J15" s="158"/>
      <c r="K15" s="158"/>
      <c r="L15" s="158"/>
      <c r="M15" s="158"/>
      <c r="N15" s="184"/>
      <c r="O15" s="184"/>
    </row>
    <row r="16" spans="1:15" s="27" customFormat="1" x14ac:dyDescent="0.25">
      <c r="A16" s="185" t="s">
        <v>176</v>
      </c>
      <c r="B16" s="155" t="s">
        <v>48</v>
      </c>
      <c r="C16" s="171" t="s">
        <v>48</v>
      </c>
      <c r="D16" s="157" t="s">
        <v>48</v>
      </c>
      <c r="E16" s="158"/>
      <c r="F16" s="158"/>
      <c r="G16" s="158"/>
      <c r="H16" s="158"/>
      <c r="I16" s="158"/>
      <c r="J16" s="158"/>
      <c r="K16" s="158"/>
      <c r="L16" s="158"/>
      <c r="M16" s="158"/>
      <c r="N16" s="184"/>
      <c r="O16" s="184"/>
    </row>
    <row r="17" spans="1:15" s="27" customFormat="1" x14ac:dyDescent="0.25">
      <c r="A17" s="185" t="s">
        <v>177</v>
      </c>
      <c r="B17" s="155" t="s">
        <v>178</v>
      </c>
      <c r="C17" s="171" t="s">
        <v>179</v>
      </c>
      <c r="D17" s="157" t="s">
        <v>180</v>
      </c>
      <c r="E17" s="187"/>
      <c r="F17" s="187"/>
      <c r="G17" s="187"/>
      <c r="H17" s="187"/>
      <c r="I17" s="187"/>
      <c r="J17" s="187"/>
      <c r="K17" s="187"/>
      <c r="L17" s="187"/>
      <c r="M17" s="187"/>
      <c r="N17" s="184"/>
      <c r="O17" s="184"/>
    </row>
    <row r="18" spans="1:15" s="27" customFormat="1" x14ac:dyDescent="0.25">
      <c r="A18" s="185" t="s">
        <v>181</v>
      </c>
      <c r="B18" s="155" t="s">
        <v>178</v>
      </c>
      <c r="C18" s="171" t="s">
        <v>182</v>
      </c>
      <c r="D18" s="157" t="s">
        <v>183</v>
      </c>
      <c r="E18" s="187"/>
      <c r="F18" s="187"/>
      <c r="G18" s="187"/>
      <c r="H18" s="187"/>
      <c r="I18" s="187"/>
      <c r="J18" s="187"/>
      <c r="K18" s="187"/>
      <c r="L18" s="187"/>
      <c r="M18" s="187"/>
      <c r="N18" s="184"/>
      <c r="O18" s="184"/>
    </row>
    <row r="19" spans="1:15" s="27" customFormat="1" x14ac:dyDescent="0.25">
      <c r="A19" s="185" t="s">
        <v>184</v>
      </c>
      <c r="B19" s="155" t="s">
        <v>185</v>
      </c>
      <c r="C19" s="171" t="s">
        <v>185</v>
      </c>
      <c r="D19" s="157" t="s">
        <v>185</v>
      </c>
      <c r="E19" s="158"/>
      <c r="F19" s="158"/>
      <c r="G19" s="158"/>
      <c r="H19" s="158"/>
      <c r="I19" s="158"/>
      <c r="J19" s="158"/>
      <c r="K19" s="158"/>
      <c r="L19" s="158"/>
      <c r="M19" s="158"/>
      <c r="N19" s="184"/>
      <c r="O19" s="184"/>
    </row>
    <row r="20" spans="1:15" s="27" customFormat="1" x14ac:dyDescent="0.25">
      <c r="A20" s="185" t="s">
        <v>186</v>
      </c>
      <c r="B20" s="155" t="s">
        <v>48</v>
      </c>
      <c r="C20" s="171" t="s">
        <v>187</v>
      </c>
      <c r="D20" s="157" t="s">
        <v>188</v>
      </c>
      <c r="E20" s="187"/>
      <c r="F20" s="187"/>
      <c r="G20" s="187"/>
      <c r="H20" s="187"/>
      <c r="I20" s="187"/>
      <c r="J20" s="187"/>
      <c r="K20" s="187"/>
      <c r="L20" s="187"/>
      <c r="M20" s="187"/>
      <c r="N20" s="184"/>
      <c r="O20" s="184"/>
    </row>
    <row r="21" spans="1:15" s="27" customFormat="1" x14ac:dyDescent="0.25">
      <c r="A21" s="185" t="s">
        <v>189</v>
      </c>
      <c r="B21" s="155" t="s">
        <v>190</v>
      </c>
      <c r="C21" s="171" t="s">
        <v>190</v>
      </c>
      <c r="D21" s="157" t="s">
        <v>190</v>
      </c>
      <c r="E21" s="158"/>
      <c r="F21" s="158"/>
      <c r="G21" s="158"/>
      <c r="H21" s="158"/>
      <c r="I21" s="158"/>
      <c r="J21" s="158"/>
      <c r="K21" s="158"/>
      <c r="L21" s="158"/>
      <c r="M21" s="158"/>
      <c r="N21" s="184"/>
      <c r="O21" s="184"/>
    </row>
    <row r="22" spans="1:15" s="27" customFormat="1" ht="20.100000000000001" customHeight="1" x14ac:dyDescent="0.25">
      <c r="A22" s="188" t="s">
        <v>728</v>
      </c>
      <c r="B22" s="172" t="s">
        <v>48</v>
      </c>
      <c r="C22" s="173" t="s">
        <v>48</v>
      </c>
      <c r="D22" s="174" t="s">
        <v>191</v>
      </c>
      <c r="E22" s="158"/>
      <c r="F22" s="158"/>
      <c r="G22" s="158"/>
      <c r="H22" s="158"/>
      <c r="I22" s="158"/>
      <c r="J22" s="158"/>
      <c r="K22" s="158"/>
      <c r="L22" s="158"/>
      <c r="M22" s="158"/>
      <c r="N22" s="184"/>
      <c r="O22" s="184"/>
    </row>
    <row r="23" spans="1:15" s="27" customFormat="1" ht="20.100000000000001" customHeight="1" x14ac:dyDescent="0.25">
      <c r="A23" s="189" t="s">
        <v>192</v>
      </c>
      <c r="B23" s="190"/>
      <c r="C23" s="191"/>
      <c r="D23" s="192"/>
      <c r="E23" s="184"/>
      <c r="F23" s="184"/>
      <c r="G23" s="184"/>
      <c r="H23" s="184"/>
      <c r="I23" s="184"/>
      <c r="J23" s="184"/>
      <c r="K23" s="184"/>
      <c r="L23" s="184"/>
      <c r="M23" s="184"/>
      <c r="N23" s="184"/>
      <c r="O23" s="184"/>
    </row>
    <row r="24" spans="1:15" s="27" customFormat="1" ht="20.100000000000001" customHeight="1" x14ac:dyDescent="0.25">
      <c r="A24" s="193" t="s">
        <v>193</v>
      </c>
      <c r="B24" s="194" t="s">
        <v>48</v>
      </c>
      <c r="C24" s="195" t="s">
        <v>48</v>
      </c>
      <c r="D24" s="196" t="s">
        <v>48</v>
      </c>
      <c r="E24" s="158"/>
      <c r="F24" s="158"/>
      <c r="G24" s="158"/>
      <c r="H24" s="158"/>
      <c r="I24" s="158"/>
      <c r="J24" s="158"/>
      <c r="K24" s="158"/>
      <c r="L24" s="158"/>
      <c r="M24" s="158"/>
      <c r="N24" s="184"/>
      <c r="O24" s="184"/>
    </row>
    <row r="25" spans="1:15" s="27" customFormat="1" ht="20.100000000000001" customHeight="1" x14ac:dyDescent="0.25">
      <c r="A25" s="185" t="s">
        <v>194</v>
      </c>
      <c r="B25" s="155" t="s">
        <v>48</v>
      </c>
      <c r="C25" s="171" t="s">
        <v>48</v>
      </c>
      <c r="D25" s="157" t="s">
        <v>48</v>
      </c>
      <c r="E25" s="158"/>
      <c r="F25" s="158"/>
      <c r="G25" s="158"/>
      <c r="H25" s="158"/>
      <c r="I25" s="158"/>
      <c r="J25" s="158"/>
      <c r="K25" s="158"/>
      <c r="L25" s="158"/>
      <c r="M25" s="158"/>
      <c r="N25" s="184"/>
      <c r="O25" s="184"/>
    </row>
    <row r="26" spans="1:15" s="27" customFormat="1" ht="20.100000000000001" customHeight="1" x14ac:dyDescent="0.25">
      <c r="A26" s="185" t="s">
        <v>195</v>
      </c>
      <c r="B26" s="155" t="s">
        <v>48</v>
      </c>
      <c r="C26" s="171" t="s">
        <v>48</v>
      </c>
      <c r="D26" s="157" t="s">
        <v>48</v>
      </c>
      <c r="E26" s="158"/>
      <c r="F26" s="158"/>
      <c r="G26" s="158"/>
      <c r="H26" s="158"/>
      <c r="I26" s="158"/>
      <c r="J26" s="158"/>
      <c r="K26" s="158"/>
      <c r="L26" s="158"/>
      <c r="M26" s="158"/>
      <c r="N26" s="184"/>
      <c r="O26" s="184"/>
    </row>
    <row r="27" spans="1:15" s="27" customFormat="1" ht="20.100000000000001" customHeight="1" x14ac:dyDescent="0.25">
      <c r="A27" s="185" t="s">
        <v>196</v>
      </c>
      <c r="B27" s="155" t="s">
        <v>48</v>
      </c>
      <c r="C27" s="171" t="s">
        <v>48</v>
      </c>
      <c r="D27" s="157" t="s">
        <v>48</v>
      </c>
      <c r="E27" s="158"/>
      <c r="F27" s="158"/>
      <c r="G27" s="158"/>
      <c r="H27" s="158"/>
      <c r="I27" s="158"/>
      <c r="J27" s="158"/>
      <c r="K27" s="158"/>
      <c r="L27" s="158"/>
      <c r="M27" s="158"/>
      <c r="N27" s="184"/>
      <c r="O27" s="184"/>
    </row>
    <row r="28" spans="1:15" s="27" customFormat="1" ht="20.100000000000001" customHeight="1" x14ac:dyDescent="0.25">
      <c r="A28" s="185" t="s">
        <v>197</v>
      </c>
      <c r="B28" s="155" t="s">
        <v>48</v>
      </c>
      <c r="C28" s="171" t="s">
        <v>48</v>
      </c>
      <c r="D28" s="157" t="s">
        <v>48</v>
      </c>
      <c r="E28" s="158"/>
      <c r="F28" s="158"/>
      <c r="G28" s="158"/>
      <c r="H28" s="158"/>
      <c r="I28" s="158"/>
      <c r="J28" s="158"/>
      <c r="K28" s="158"/>
      <c r="L28" s="158"/>
      <c r="M28" s="158"/>
      <c r="N28" s="184"/>
      <c r="O28" s="184"/>
    </row>
    <row r="29" spans="1:15" s="27" customFormat="1" ht="20.100000000000001" customHeight="1" x14ac:dyDescent="0.25">
      <c r="A29" s="185" t="s">
        <v>198</v>
      </c>
      <c r="B29" s="155" t="s">
        <v>48</v>
      </c>
      <c r="C29" s="171" t="s">
        <v>48</v>
      </c>
      <c r="D29" s="157" t="s">
        <v>48</v>
      </c>
      <c r="E29" s="158"/>
      <c r="F29" s="158"/>
      <c r="G29" s="158"/>
      <c r="H29" s="158"/>
      <c r="I29" s="158"/>
      <c r="J29" s="158"/>
      <c r="K29" s="158"/>
      <c r="L29" s="158"/>
      <c r="M29" s="158"/>
      <c r="N29" s="184"/>
      <c r="O29" s="184"/>
    </row>
    <row r="30" spans="1:15" s="27" customFormat="1" ht="20.100000000000001" customHeight="1" x14ac:dyDescent="0.25">
      <c r="A30" s="185" t="s">
        <v>199</v>
      </c>
      <c r="B30" s="155" t="s">
        <v>48</v>
      </c>
      <c r="C30" s="171" t="s">
        <v>48</v>
      </c>
      <c r="D30" s="157" t="s">
        <v>48</v>
      </c>
      <c r="E30" s="158"/>
      <c r="F30" s="158"/>
      <c r="G30" s="158"/>
      <c r="H30" s="158"/>
      <c r="I30" s="158"/>
      <c r="J30" s="158"/>
      <c r="K30" s="158"/>
      <c r="L30" s="158"/>
      <c r="M30" s="158"/>
      <c r="N30" s="184"/>
      <c r="O30" s="184"/>
    </row>
    <row r="31" spans="1:15" s="27" customFormat="1" ht="20.100000000000001" customHeight="1" x14ac:dyDescent="0.25">
      <c r="A31" s="185" t="s">
        <v>200</v>
      </c>
      <c r="B31" s="155" t="s">
        <v>48</v>
      </c>
      <c r="C31" s="171" t="s">
        <v>201</v>
      </c>
      <c r="D31" s="157" t="s">
        <v>48</v>
      </c>
      <c r="E31" s="158"/>
      <c r="F31" s="158"/>
      <c r="G31" s="158"/>
      <c r="H31" s="158"/>
      <c r="I31" s="158"/>
      <c r="J31" s="158"/>
      <c r="K31" s="158"/>
      <c r="L31" s="158"/>
      <c r="M31" s="158"/>
      <c r="N31" s="184"/>
      <c r="O31" s="184"/>
    </row>
    <row r="32" spans="1:15" s="27" customFormat="1" ht="20.100000000000001" customHeight="1" x14ac:dyDescent="0.25">
      <c r="A32" s="185" t="s">
        <v>202</v>
      </c>
      <c r="B32" s="155" t="s">
        <v>48</v>
      </c>
      <c r="C32" s="171" t="s">
        <v>201</v>
      </c>
      <c r="D32" s="157" t="s">
        <v>48</v>
      </c>
      <c r="E32" s="158"/>
      <c r="F32" s="158"/>
      <c r="G32" s="158"/>
      <c r="H32" s="158"/>
      <c r="I32" s="158"/>
      <c r="J32" s="158"/>
      <c r="K32" s="158"/>
      <c r="L32" s="158"/>
      <c r="M32" s="158"/>
      <c r="N32" s="184"/>
      <c r="O32" s="184"/>
    </row>
    <row r="33" spans="1:15" s="27" customFormat="1" ht="20.100000000000001" customHeight="1" x14ac:dyDescent="0.25">
      <c r="A33" s="185" t="s">
        <v>203</v>
      </c>
      <c r="B33" s="155" t="s">
        <v>48</v>
      </c>
      <c r="C33" s="171" t="s">
        <v>48</v>
      </c>
      <c r="D33" s="157" t="s">
        <v>48</v>
      </c>
      <c r="E33" s="158"/>
      <c r="F33" s="158"/>
      <c r="G33" s="158"/>
      <c r="H33" s="158"/>
      <c r="I33" s="158"/>
      <c r="J33" s="158"/>
      <c r="K33" s="158"/>
      <c r="L33" s="158"/>
      <c r="M33" s="158"/>
      <c r="N33" s="184"/>
      <c r="O33" s="184"/>
    </row>
    <row r="34" spans="1:15" s="27" customFormat="1" ht="20.100000000000001" customHeight="1" x14ac:dyDescent="0.25">
      <c r="A34" s="185" t="s">
        <v>204</v>
      </c>
      <c r="B34" s="155" t="s">
        <v>48</v>
      </c>
      <c r="C34" s="171" t="s">
        <v>48</v>
      </c>
      <c r="D34" s="157" t="s">
        <v>48</v>
      </c>
      <c r="E34" s="158"/>
      <c r="F34" s="158"/>
      <c r="G34" s="158"/>
      <c r="H34" s="158"/>
      <c r="I34" s="158"/>
      <c r="J34" s="158"/>
      <c r="K34" s="158"/>
      <c r="L34" s="158"/>
      <c r="M34" s="158"/>
      <c r="N34" s="184"/>
      <c r="O34" s="184"/>
    </row>
    <row r="35" spans="1:15" s="27" customFormat="1" ht="20.100000000000001" customHeight="1" x14ac:dyDescent="0.25">
      <c r="A35" s="185" t="s">
        <v>205</v>
      </c>
      <c r="B35" s="155" t="s">
        <v>48</v>
      </c>
      <c r="C35" s="171" t="s">
        <v>48</v>
      </c>
      <c r="D35" s="157" t="s">
        <v>48</v>
      </c>
      <c r="E35" s="158"/>
      <c r="F35" s="158"/>
      <c r="G35" s="158"/>
      <c r="H35" s="158"/>
      <c r="I35" s="158"/>
      <c r="J35" s="158"/>
      <c r="K35" s="158"/>
      <c r="L35" s="158"/>
      <c r="M35" s="158"/>
      <c r="N35" s="184"/>
      <c r="O35" s="184"/>
    </row>
    <row r="36" spans="1:15" s="27" customFormat="1" ht="20.100000000000001" customHeight="1" x14ac:dyDescent="0.25">
      <c r="A36" s="185" t="s">
        <v>206</v>
      </c>
      <c r="B36" s="155" t="s">
        <v>48</v>
      </c>
      <c r="C36" s="171" t="s">
        <v>48</v>
      </c>
      <c r="D36" s="157" t="s">
        <v>48</v>
      </c>
      <c r="E36" s="158"/>
      <c r="F36" s="158"/>
      <c r="G36" s="158"/>
      <c r="H36" s="158"/>
      <c r="I36" s="158"/>
      <c r="J36" s="158"/>
      <c r="K36" s="158"/>
      <c r="L36" s="158"/>
      <c r="M36" s="158"/>
      <c r="N36" s="184"/>
      <c r="O36" s="184"/>
    </row>
    <row r="37" spans="1:15" s="27" customFormat="1" ht="20.100000000000001" customHeight="1" x14ac:dyDescent="0.25">
      <c r="A37" s="188" t="s">
        <v>729</v>
      </c>
      <c r="B37" s="172" t="s">
        <v>207</v>
      </c>
      <c r="C37" s="173" t="s">
        <v>48</v>
      </c>
      <c r="D37" s="174" t="s">
        <v>48</v>
      </c>
      <c r="E37" s="158"/>
      <c r="F37" s="158"/>
      <c r="G37" s="158"/>
      <c r="H37" s="158"/>
      <c r="I37" s="158"/>
      <c r="J37" s="158"/>
      <c r="K37" s="158"/>
      <c r="L37" s="158"/>
      <c r="M37" s="158"/>
      <c r="N37" s="184"/>
      <c r="O37" s="184"/>
    </row>
    <row r="38" spans="1:15" s="27" customFormat="1" ht="20.100000000000001" customHeight="1" x14ac:dyDescent="0.25">
      <c r="A38" s="189" t="s">
        <v>208</v>
      </c>
      <c r="B38" s="190"/>
      <c r="C38" s="191"/>
      <c r="D38" s="192"/>
      <c r="E38" s="184"/>
      <c r="F38" s="184"/>
      <c r="G38" s="184"/>
      <c r="H38" s="184"/>
      <c r="I38" s="184"/>
      <c r="J38" s="184"/>
      <c r="K38" s="184"/>
      <c r="L38" s="184"/>
      <c r="M38" s="184"/>
      <c r="N38" s="184"/>
      <c r="O38" s="184"/>
    </row>
    <row r="39" spans="1:15" s="27" customFormat="1" ht="20.100000000000001" customHeight="1" x14ac:dyDescent="0.25">
      <c r="A39" s="193" t="s">
        <v>730</v>
      </c>
      <c r="B39" s="194" t="s">
        <v>209</v>
      </c>
      <c r="C39" s="195" t="s">
        <v>210</v>
      </c>
      <c r="D39" s="196" t="s">
        <v>432</v>
      </c>
      <c r="E39" s="158"/>
      <c r="F39" s="158"/>
      <c r="G39" s="158"/>
      <c r="H39" s="158"/>
      <c r="I39" s="158"/>
      <c r="J39" s="158"/>
      <c r="K39" s="158"/>
      <c r="L39" s="158"/>
      <c r="M39" s="158"/>
      <c r="N39" s="184"/>
      <c r="O39" s="184"/>
    </row>
    <row r="40" spans="1:15" s="27" customFormat="1" ht="20.100000000000001" customHeight="1" x14ac:dyDescent="0.25">
      <c r="A40" s="185" t="s">
        <v>731</v>
      </c>
      <c r="B40" s="155" t="s">
        <v>211</v>
      </c>
      <c r="C40" s="171" t="s">
        <v>48</v>
      </c>
      <c r="D40" s="157" t="s">
        <v>212</v>
      </c>
      <c r="E40" s="187"/>
      <c r="F40" s="187"/>
      <c r="G40" s="187"/>
      <c r="H40" s="187"/>
      <c r="I40" s="187"/>
      <c r="J40" s="187"/>
      <c r="K40" s="187"/>
      <c r="L40" s="187"/>
      <c r="M40" s="187"/>
      <c r="N40" s="184"/>
      <c r="O40" s="184"/>
    </row>
    <row r="41" spans="1:15" s="27" customFormat="1" ht="20.100000000000001" customHeight="1" x14ac:dyDescent="0.25">
      <c r="A41" s="185" t="s">
        <v>732</v>
      </c>
      <c r="B41" s="155" t="s">
        <v>428</v>
      </c>
      <c r="C41" s="171" t="s">
        <v>430</v>
      </c>
      <c r="D41" s="157" t="s">
        <v>433</v>
      </c>
      <c r="E41" s="187"/>
      <c r="F41" s="187"/>
      <c r="G41" s="187"/>
      <c r="H41" s="187"/>
      <c r="I41" s="187"/>
      <c r="J41" s="187"/>
      <c r="K41" s="187"/>
      <c r="L41" s="187"/>
      <c r="M41" s="187"/>
      <c r="N41" s="184"/>
      <c r="O41" s="184"/>
    </row>
    <row r="42" spans="1:15" s="27" customFormat="1" ht="20.100000000000001" customHeight="1" x14ac:dyDescent="0.25">
      <c r="A42" s="185" t="s">
        <v>213</v>
      </c>
      <c r="B42" s="155" t="s">
        <v>428</v>
      </c>
      <c r="C42" s="171" t="s">
        <v>214</v>
      </c>
      <c r="D42" s="157" t="s">
        <v>433</v>
      </c>
      <c r="E42" s="187"/>
      <c r="F42" s="187"/>
      <c r="G42" s="187"/>
      <c r="H42" s="187"/>
      <c r="I42" s="187"/>
      <c r="J42" s="187"/>
      <c r="K42" s="187"/>
      <c r="L42" s="187"/>
      <c r="M42" s="187"/>
      <c r="N42" s="184"/>
      <c r="O42" s="184"/>
    </row>
    <row r="43" spans="1:15" s="27" customFormat="1" ht="20.100000000000001" customHeight="1" x14ac:dyDescent="0.25">
      <c r="A43" s="185" t="s">
        <v>733</v>
      </c>
      <c r="B43" s="155" t="s">
        <v>429</v>
      </c>
      <c r="C43" s="171" t="s">
        <v>431</v>
      </c>
      <c r="D43" s="157" t="s">
        <v>434</v>
      </c>
      <c r="E43" s="187"/>
      <c r="F43" s="187"/>
      <c r="G43" s="187"/>
      <c r="H43" s="187"/>
      <c r="I43" s="187"/>
      <c r="J43" s="187"/>
      <c r="K43" s="187"/>
      <c r="L43" s="187"/>
      <c r="M43" s="187"/>
      <c r="N43" s="184"/>
      <c r="O43" s="184"/>
    </row>
    <row r="44" spans="1:15" s="27" customFormat="1" ht="20.100000000000001" customHeight="1" x14ac:dyDescent="0.25">
      <c r="A44" s="188" t="s">
        <v>734</v>
      </c>
      <c r="B44" s="172" t="s">
        <v>429</v>
      </c>
      <c r="C44" s="173" t="s">
        <v>215</v>
      </c>
      <c r="D44" s="174" t="s">
        <v>434</v>
      </c>
      <c r="E44" s="187"/>
      <c r="F44" s="187"/>
      <c r="G44" s="187"/>
      <c r="H44" s="187"/>
      <c r="I44" s="187"/>
      <c r="J44" s="187"/>
      <c r="K44" s="187"/>
      <c r="L44" s="187"/>
      <c r="M44" s="187"/>
      <c r="N44" s="184"/>
      <c r="O44" s="184"/>
    </row>
    <row r="45" spans="1:15" s="27" customFormat="1" ht="20.100000000000001" customHeight="1" x14ac:dyDescent="0.25">
      <c r="A45" s="197"/>
      <c r="B45" s="131" t="s">
        <v>111</v>
      </c>
      <c r="C45" s="198" t="s">
        <v>113</v>
      </c>
      <c r="D45" s="132" t="s">
        <v>115</v>
      </c>
      <c r="E45" s="184"/>
      <c r="F45" s="184"/>
      <c r="G45" s="184"/>
      <c r="H45" s="184"/>
      <c r="I45" s="184"/>
      <c r="J45" s="184"/>
      <c r="K45" s="184"/>
      <c r="L45" s="184"/>
      <c r="M45" s="184"/>
      <c r="N45" s="184"/>
      <c r="O45" s="184"/>
    </row>
    <row r="46" spans="1:15" s="27" customFormat="1" ht="20.100000000000001" customHeight="1" x14ac:dyDescent="0.25">
      <c r="A46" s="199" t="s">
        <v>110</v>
      </c>
      <c r="B46" s="133" t="s">
        <v>117</v>
      </c>
      <c r="C46" s="132" t="s">
        <v>216</v>
      </c>
      <c r="D46" s="200"/>
      <c r="E46" s="184"/>
      <c r="F46" s="184"/>
      <c r="G46" s="184"/>
      <c r="H46" s="184"/>
      <c r="I46" s="184"/>
      <c r="J46" s="184"/>
      <c r="K46" s="184"/>
      <c r="L46" s="184"/>
      <c r="M46" s="184"/>
      <c r="N46" s="184"/>
      <c r="O46" s="184"/>
    </row>
    <row r="47" spans="1:15" x14ac:dyDescent="0.25">
      <c r="A47" s="139"/>
      <c r="B47" s="139"/>
      <c r="C47" s="139"/>
      <c r="D47" s="139"/>
    </row>
    <row r="48" spans="1:15" x14ac:dyDescent="0.25">
      <c r="A48" s="139"/>
      <c r="B48" s="139"/>
      <c r="C48" s="139"/>
      <c r="D48" s="139"/>
    </row>
    <row r="49" spans="1:4" x14ac:dyDescent="0.25">
      <c r="A49" s="139"/>
      <c r="B49" s="139"/>
      <c r="C49" s="139"/>
      <c r="D49" s="139"/>
    </row>
    <row r="50" spans="1:4" x14ac:dyDescent="0.25">
      <c r="A50" s="139"/>
      <c r="B50" s="139"/>
      <c r="C50" s="139"/>
      <c r="D50" s="139"/>
    </row>
  </sheetData>
  <pageMargins left="0.7" right="0.7" top="0.75" bottom="0.75" header="0.3" footer="0.3"/>
  <pageSetup scale="64" orientation="portrait" r:id="rId1"/>
  <rowBreaks count="1" manualBreakCount="1">
    <brk id="62"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A24F-1214-431C-B4A8-DBDC0B6FCC1A}">
  <dimension ref="A1:K48"/>
  <sheetViews>
    <sheetView topLeftCell="A41" zoomScaleNormal="100" workbookViewId="0">
      <selection activeCell="J7" sqref="J7"/>
    </sheetView>
  </sheetViews>
  <sheetFormatPr defaultRowHeight="15" x14ac:dyDescent="0.25"/>
  <cols>
    <col min="1" max="1" width="35.7109375" style="21" customWidth="1"/>
    <col min="2" max="2" width="25.7109375" style="21" customWidth="1"/>
    <col min="3" max="3" width="31.28515625" style="21" customWidth="1"/>
    <col min="4" max="7" width="25.7109375" style="21" customWidth="1"/>
    <col min="8" max="16384" width="9.140625" style="21"/>
  </cols>
  <sheetData>
    <row r="1" spans="1:11" x14ac:dyDescent="0.25">
      <c r="A1" s="1" t="s">
        <v>782</v>
      </c>
      <c r="B1" s="20"/>
      <c r="C1" s="20"/>
      <c r="D1" s="20"/>
    </row>
    <row r="2" spans="1:11" x14ac:dyDescent="0.25">
      <c r="A2" s="22" t="s">
        <v>386</v>
      </c>
      <c r="B2" s="22"/>
      <c r="C2" s="22"/>
      <c r="D2" s="22"/>
    </row>
    <row r="3" spans="1:11" x14ac:dyDescent="0.25">
      <c r="A3" s="20"/>
      <c r="B3" s="20"/>
      <c r="C3" s="20"/>
      <c r="D3" s="20"/>
    </row>
    <row r="4" spans="1:11" ht="20.25" x14ac:dyDescent="0.3">
      <c r="A4" s="310" t="s">
        <v>768</v>
      </c>
      <c r="B4" s="20"/>
      <c r="C4" s="20"/>
      <c r="D4" s="20"/>
    </row>
    <row r="5" spans="1:11" ht="20.25" x14ac:dyDescent="0.3">
      <c r="A5" s="310" t="s">
        <v>735</v>
      </c>
      <c r="B5" s="20"/>
      <c r="C5" s="20"/>
      <c r="D5" s="20"/>
    </row>
    <row r="6" spans="1:11" x14ac:dyDescent="0.25">
      <c r="A6" s="20" t="s">
        <v>17</v>
      </c>
      <c r="B6" s="20"/>
      <c r="C6" s="20"/>
      <c r="D6" s="20"/>
    </row>
    <row r="7" spans="1:11" x14ac:dyDescent="0.25">
      <c r="A7" s="21" t="s">
        <v>18</v>
      </c>
    </row>
    <row r="8" spans="1:11" x14ac:dyDescent="0.25">
      <c r="A8" s="20"/>
      <c r="B8" s="20"/>
      <c r="C8" s="20"/>
      <c r="D8" s="20"/>
    </row>
    <row r="9" spans="1:11" x14ac:dyDescent="0.25">
      <c r="A9" s="23" t="s">
        <v>295</v>
      </c>
      <c r="B9" s="23"/>
      <c r="C9" s="23"/>
      <c r="D9" s="23"/>
    </row>
    <row r="10" spans="1:11" s="27" customFormat="1" ht="58.5" customHeight="1" x14ac:dyDescent="0.25">
      <c r="A10" s="140" t="s">
        <v>296</v>
      </c>
      <c r="B10" s="281" t="s">
        <v>21</v>
      </c>
      <c r="C10" s="26" t="s">
        <v>297</v>
      </c>
      <c r="D10" s="26" t="s">
        <v>298</v>
      </c>
      <c r="E10" s="26" t="s">
        <v>120</v>
      </c>
      <c r="F10" s="26" t="s">
        <v>121</v>
      </c>
      <c r="G10" s="26" t="s">
        <v>299</v>
      </c>
    </row>
    <row r="11" spans="1:11" s="27" customFormat="1" ht="21.95" customHeight="1" x14ac:dyDescent="0.25">
      <c r="A11" s="282" t="s">
        <v>300</v>
      </c>
      <c r="B11" s="283"/>
      <c r="C11" s="283"/>
      <c r="D11" s="283"/>
      <c r="E11" s="283"/>
      <c r="F11" s="283"/>
      <c r="G11" s="284"/>
    </row>
    <row r="12" spans="1:11" s="27" customFormat="1" ht="21.75" customHeight="1" x14ac:dyDescent="0.25">
      <c r="A12" s="285" t="s">
        <v>129</v>
      </c>
      <c r="B12" s="286">
        <v>0</v>
      </c>
      <c r="C12" s="286">
        <v>0</v>
      </c>
      <c r="D12" s="319">
        <v>500</v>
      </c>
      <c r="E12" s="287">
        <v>0</v>
      </c>
      <c r="F12" s="288">
        <v>0</v>
      </c>
      <c r="G12" s="286">
        <v>0</v>
      </c>
      <c r="H12" s="289"/>
      <c r="I12" s="289"/>
      <c r="J12" s="289"/>
      <c r="K12" s="289"/>
    </row>
    <row r="13" spans="1:11" s="27" customFormat="1" ht="21.75" customHeight="1" x14ac:dyDescent="0.25">
      <c r="A13" s="285" t="s">
        <v>301</v>
      </c>
      <c r="B13" s="286">
        <v>0</v>
      </c>
      <c r="C13" s="286">
        <v>0</v>
      </c>
      <c r="D13" s="319">
        <v>200</v>
      </c>
      <c r="E13" s="287">
        <v>0</v>
      </c>
      <c r="F13" s="288">
        <v>0</v>
      </c>
      <c r="G13" s="286">
        <v>0</v>
      </c>
      <c r="H13" s="289"/>
      <c r="I13" s="289"/>
      <c r="J13" s="289"/>
      <c r="K13" s="289"/>
    </row>
    <row r="14" spans="1:11" s="27" customFormat="1" ht="21.75" customHeight="1" x14ac:dyDescent="0.25">
      <c r="A14" s="285" t="s">
        <v>131</v>
      </c>
      <c r="B14" s="286">
        <v>0</v>
      </c>
      <c r="C14" s="286">
        <v>0</v>
      </c>
      <c r="D14" s="286">
        <v>0</v>
      </c>
      <c r="E14" s="287">
        <v>0</v>
      </c>
      <c r="F14" s="288">
        <v>0</v>
      </c>
      <c r="G14" s="286">
        <v>0</v>
      </c>
      <c r="H14" s="289"/>
      <c r="I14" s="289"/>
      <c r="J14" s="289"/>
      <c r="K14" s="289"/>
    </row>
    <row r="15" spans="1:11" s="27" customFormat="1" ht="21.75" customHeight="1" x14ac:dyDescent="0.25">
      <c r="A15" s="285" t="s">
        <v>736</v>
      </c>
      <c r="B15" s="290" t="s">
        <v>48</v>
      </c>
      <c r="C15" s="290" t="s">
        <v>37</v>
      </c>
      <c r="D15" s="290" t="s">
        <v>37</v>
      </c>
      <c r="E15" s="29" t="s">
        <v>37</v>
      </c>
      <c r="F15" s="291" t="s">
        <v>37</v>
      </c>
      <c r="G15" s="290" t="s">
        <v>37</v>
      </c>
      <c r="H15" s="292"/>
      <c r="I15" s="292"/>
      <c r="J15" s="292"/>
      <c r="K15" s="292"/>
    </row>
    <row r="16" spans="1:11" s="27" customFormat="1" ht="21.75" customHeight="1" x14ac:dyDescent="0.25">
      <c r="A16" s="293" t="s">
        <v>302</v>
      </c>
      <c r="B16" s="290" t="s">
        <v>37</v>
      </c>
      <c r="C16" s="290" t="s">
        <v>37</v>
      </c>
      <c r="D16" s="290" t="s">
        <v>37</v>
      </c>
      <c r="E16" s="290" t="s">
        <v>37</v>
      </c>
      <c r="F16" s="290" t="s">
        <v>37</v>
      </c>
      <c r="G16" s="290" t="s">
        <v>37</v>
      </c>
      <c r="H16" s="294"/>
      <c r="I16" s="294"/>
      <c r="J16" s="294"/>
      <c r="K16" s="294"/>
    </row>
    <row r="17" spans="1:11" s="27" customFormat="1" ht="21.75" customHeight="1" x14ac:dyDescent="0.25">
      <c r="A17" s="293" t="s">
        <v>737</v>
      </c>
      <c r="B17" s="290" t="s">
        <v>303</v>
      </c>
      <c r="C17" s="290" t="s">
        <v>303</v>
      </c>
      <c r="D17" s="290" t="s">
        <v>303</v>
      </c>
      <c r="E17" s="290" t="s">
        <v>303</v>
      </c>
      <c r="F17" s="290" t="s">
        <v>303</v>
      </c>
      <c r="G17" s="290" t="s">
        <v>303</v>
      </c>
      <c r="H17" s="294"/>
      <c r="I17" s="294"/>
      <c r="J17" s="294"/>
      <c r="K17" s="294"/>
    </row>
    <row r="18" spans="1:11" s="27" customFormat="1" ht="21.75" customHeight="1" x14ac:dyDescent="0.25">
      <c r="A18" s="293" t="s">
        <v>135</v>
      </c>
      <c r="B18" s="286">
        <v>0</v>
      </c>
      <c r="C18" s="319">
        <v>125</v>
      </c>
      <c r="D18" s="286" t="s">
        <v>45</v>
      </c>
      <c r="E18" s="290" t="s">
        <v>45</v>
      </c>
      <c r="F18" s="290" t="s">
        <v>304</v>
      </c>
      <c r="G18" s="290" t="s">
        <v>45</v>
      </c>
      <c r="H18" s="292"/>
      <c r="I18" s="292"/>
      <c r="J18" s="292"/>
      <c r="K18" s="292"/>
    </row>
    <row r="19" spans="1:11" s="27" customFormat="1" ht="21.95" customHeight="1" x14ac:dyDescent="0.25">
      <c r="A19" s="282" t="s">
        <v>305</v>
      </c>
      <c r="B19" s="283"/>
      <c r="C19" s="283"/>
      <c r="D19" s="283"/>
      <c r="E19" s="283"/>
      <c r="F19" s="283"/>
      <c r="G19" s="284"/>
    </row>
    <row r="20" spans="1:11" s="27" customFormat="1" ht="45" x14ac:dyDescent="0.25">
      <c r="A20" s="293" t="s">
        <v>306</v>
      </c>
      <c r="B20" s="290" t="s">
        <v>307</v>
      </c>
      <c r="C20" s="290" t="s">
        <v>308</v>
      </c>
      <c r="D20" s="290" t="s">
        <v>309</v>
      </c>
      <c r="E20" s="290" t="s">
        <v>48</v>
      </c>
      <c r="F20" s="290" t="s">
        <v>310</v>
      </c>
      <c r="G20" s="290" t="s">
        <v>311</v>
      </c>
      <c r="H20" s="187"/>
      <c r="I20" s="187"/>
      <c r="J20" s="187"/>
      <c r="K20" s="187"/>
    </row>
    <row r="21" spans="1:11" s="27" customFormat="1" ht="21.95" customHeight="1" x14ac:dyDescent="0.25">
      <c r="A21" s="293" t="s">
        <v>312</v>
      </c>
      <c r="B21" s="290" t="s">
        <v>48</v>
      </c>
      <c r="C21" s="290" t="s">
        <v>48</v>
      </c>
      <c r="D21" s="290" t="s">
        <v>313</v>
      </c>
      <c r="E21" s="290" t="s">
        <v>314</v>
      </c>
      <c r="F21" s="290" t="s">
        <v>48</v>
      </c>
      <c r="G21" s="290" t="s">
        <v>315</v>
      </c>
      <c r="H21" s="187"/>
      <c r="I21" s="187"/>
      <c r="J21" s="187"/>
      <c r="K21" s="187"/>
    </row>
    <row r="22" spans="1:11" s="27" customFormat="1" ht="21.95" customHeight="1" x14ac:dyDescent="0.25">
      <c r="A22" s="293" t="s">
        <v>316</v>
      </c>
      <c r="B22" s="290" t="s">
        <v>48</v>
      </c>
      <c r="C22" s="290" t="s">
        <v>48</v>
      </c>
      <c r="D22" s="290" t="s">
        <v>48</v>
      </c>
      <c r="E22" s="290" t="s">
        <v>48</v>
      </c>
      <c r="F22" s="290" t="s">
        <v>48</v>
      </c>
      <c r="G22" s="290" t="s">
        <v>48</v>
      </c>
      <c r="H22" s="187"/>
      <c r="I22" s="187"/>
      <c r="J22" s="187"/>
      <c r="K22" s="187"/>
    </row>
    <row r="23" spans="1:11" s="27" customFormat="1" ht="30" x14ac:dyDescent="0.25">
      <c r="A23" s="293" t="s">
        <v>317</v>
      </c>
      <c r="B23" s="290" t="s">
        <v>318</v>
      </c>
      <c r="C23" s="290" t="s">
        <v>319</v>
      </c>
      <c r="D23" s="290" t="s">
        <v>320</v>
      </c>
      <c r="E23" s="290" t="s">
        <v>321</v>
      </c>
      <c r="F23" s="290" t="s">
        <v>322</v>
      </c>
      <c r="G23" s="290" t="s">
        <v>323</v>
      </c>
      <c r="H23" s="187"/>
      <c r="I23" s="187"/>
      <c r="J23" s="187"/>
      <c r="K23" s="187"/>
    </row>
    <row r="24" spans="1:11" s="27" customFormat="1" ht="30" x14ac:dyDescent="0.25">
      <c r="A24" s="293" t="s">
        <v>324</v>
      </c>
      <c r="B24" s="290" t="s">
        <v>48</v>
      </c>
      <c r="C24" s="290" t="s">
        <v>48</v>
      </c>
      <c r="D24" s="290" t="s">
        <v>325</v>
      </c>
      <c r="E24" s="290" t="s">
        <v>325</v>
      </c>
      <c r="F24" s="290" t="s">
        <v>326</v>
      </c>
      <c r="G24" s="290" t="s">
        <v>327</v>
      </c>
      <c r="H24" s="187"/>
      <c r="I24" s="187"/>
      <c r="J24" s="187"/>
      <c r="K24" s="187"/>
    </row>
    <row r="25" spans="1:11" s="27" customFormat="1" ht="30" x14ac:dyDescent="0.25">
      <c r="A25" s="293" t="s">
        <v>328</v>
      </c>
      <c r="B25" s="290" t="s">
        <v>48</v>
      </c>
      <c r="C25" s="290" t="s">
        <v>48</v>
      </c>
      <c r="D25" s="290" t="s">
        <v>329</v>
      </c>
      <c r="E25" s="290" t="s">
        <v>330</v>
      </c>
      <c r="F25" s="290" t="s">
        <v>331</v>
      </c>
      <c r="G25" s="290" t="s">
        <v>332</v>
      </c>
      <c r="H25" s="186"/>
      <c r="I25" s="186"/>
      <c r="J25" s="186"/>
      <c r="K25" s="186"/>
    </row>
    <row r="26" spans="1:11" s="27" customFormat="1" ht="47.25" customHeight="1" x14ac:dyDescent="0.25">
      <c r="A26" s="293" t="s">
        <v>333</v>
      </c>
      <c r="B26" s="290" t="s">
        <v>48</v>
      </c>
      <c r="C26" s="290" t="s">
        <v>48</v>
      </c>
      <c r="D26" s="290" t="s">
        <v>329</v>
      </c>
      <c r="E26" s="290" t="s">
        <v>330</v>
      </c>
      <c r="F26" s="290" t="s">
        <v>334</v>
      </c>
      <c r="G26" s="290" t="s">
        <v>335</v>
      </c>
      <c r="H26" s="158"/>
      <c r="I26" s="158"/>
      <c r="J26" s="158"/>
      <c r="K26" s="158"/>
    </row>
    <row r="27" spans="1:11" s="27" customFormat="1" x14ac:dyDescent="0.25">
      <c r="A27" s="293" t="s">
        <v>186</v>
      </c>
      <c r="B27" s="290" t="s">
        <v>336</v>
      </c>
      <c r="C27" s="290" t="s">
        <v>329</v>
      </c>
      <c r="D27" s="295" t="s">
        <v>337</v>
      </c>
      <c r="E27" s="290" t="s">
        <v>338</v>
      </c>
      <c r="F27" s="290" t="s">
        <v>339</v>
      </c>
      <c r="G27" s="290" t="s">
        <v>340</v>
      </c>
      <c r="H27" s="158"/>
      <c r="I27" s="158"/>
      <c r="J27" s="158"/>
      <c r="K27" s="158"/>
    </row>
    <row r="28" spans="1:11" s="27" customFormat="1" ht="60" x14ac:dyDescent="0.25">
      <c r="A28" s="293" t="s">
        <v>341</v>
      </c>
      <c r="B28" s="290" t="s">
        <v>342</v>
      </c>
      <c r="C28" s="290" t="s">
        <v>343</v>
      </c>
      <c r="D28" s="295" t="s">
        <v>344</v>
      </c>
      <c r="E28" s="290" t="s">
        <v>345</v>
      </c>
      <c r="F28" s="290" t="s">
        <v>346</v>
      </c>
      <c r="G28" s="290" t="s">
        <v>347</v>
      </c>
      <c r="H28" s="187"/>
      <c r="I28" s="187"/>
      <c r="J28" s="187"/>
      <c r="K28" s="187"/>
    </row>
    <row r="29" spans="1:11" ht="58.5" customHeight="1" x14ac:dyDescent="0.25">
      <c r="A29" s="296" t="s">
        <v>296</v>
      </c>
      <c r="B29" s="26" t="s">
        <v>348</v>
      </c>
      <c r="C29" s="25" t="s">
        <v>124</v>
      </c>
      <c r="D29" s="26" t="s">
        <v>125</v>
      </c>
      <c r="E29" s="26" t="s">
        <v>126</v>
      </c>
      <c r="F29" s="297" t="s">
        <v>127</v>
      </c>
      <c r="G29" s="298"/>
    </row>
    <row r="30" spans="1:11" x14ac:dyDescent="0.25">
      <c r="A30" s="299" t="s">
        <v>300</v>
      </c>
      <c r="B30" s="283"/>
      <c r="C30" s="300"/>
      <c r="D30" s="283"/>
      <c r="E30" s="283"/>
      <c r="F30" s="283"/>
      <c r="G30" s="301"/>
    </row>
    <row r="31" spans="1:11" ht="21.75" customHeight="1" x14ac:dyDescent="0.25">
      <c r="A31" s="285" t="s">
        <v>129</v>
      </c>
      <c r="B31" s="286">
        <v>0</v>
      </c>
      <c r="C31" s="302">
        <v>0</v>
      </c>
      <c r="D31" s="320">
        <v>2500</v>
      </c>
      <c r="E31" s="286">
        <v>0</v>
      </c>
      <c r="F31" s="303">
        <v>0</v>
      </c>
      <c r="G31" s="301"/>
    </row>
    <row r="32" spans="1:11" ht="21.75" customHeight="1" x14ac:dyDescent="0.25">
      <c r="A32" s="285" t="s">
        <v>301</v>
      </c>
      <c r="B32" s="286">
        <v>0</v>
      </c>
      <c r="C32" s="302">
        <v>0</v>
      </c>
      <c r="D32" s="288">
        <v>0</v>
      </c>
      <c r="E32" s="286">
        <v>0</v>
      </c>
      <c r="F32" s="303">
        <v>0</v>
      </c>
      <c r="G32" s="301"/>
    </row>
    <row r="33" spans="1:7" ht="21.75" customHeight="1" x14ac:dyDescent="0.25">
      <c r="A33" s="285" t="s">
        <v>131</v>
      </c>
      <c r="B33" s="286">
        <v>0</v>
      </c>
      <c r="C33" s="302">
        <v>0</v>
      </c>
      <c r="D33" s="288">
        <v>0</v>
      </c>
      <c r="E33" s="286">
        <v>0</v>
      </c>
      <c r="F33" s="303">
        <v>0</v>
      </c>
      <c r="G33" s="301"/>
    </row>
    <row r="34" spans="1:7" ht="21.75" customHeight="1" x14ac:dyDescent="0.25">
      <c r="A34" s="285" t="s">
        <v>736</v>
      </c>
      <c r="B34" s="290" t="s">
        <v>37</v>
      </c>
      <c r="C34" s="304" t="s">
        <v>48</v>
      </c>
      <c r="D34" s="291" t="s">
        <v>37</v>
      </c>
      <c r="E34" s="290" t="s">
        <v>37</v>
      </c>
      <c r="F34" s="305" t="s">
        <v>37</v>
      </c>
      <c r="G34" s="301"/>
    </row>
    <row r="35" spans="1:7" ht="21.75" customHeight="1" x14ac:dyDescent="0.25">
      <c r="A35" s="293" t="s">
        <v>302</v>
      </c>
      <c r="B35" s="290" t="s">
        <v>37</v>
      </c>
      <c r="C35" s="306" t="s">
        <v>37</v>
      </c>
      <c r="D35" s="290" t="s">
        <v>37</v>
      </c>
      <c r="E35" s="290" t="s">
        <v>37</v>
      </c>
      <c r="F35" s="305" t="s">
        <v>37</v>
      </c>
      <c r="G35" s="301"/>
    </row>
    <row r="36" spans="1:7" ht="31.5" customHeight="1" x14ac:dyDescent="0.25">
      <c r="A36" s="293" t="s">
        <v>737</v>
      </c>
      <c r="B36" s="290" t="s">
        <v>349</v>
      </c>
      <c r="C36" s="306" t="s">
        <v>350</v>
      </c>
      <c r="D36" s="290" t="s">
        <v>351</v>
      </c>
      <c r="E36" s="290" t="s">
        <v>352</v>
      </c>
      <c r="F36" s="305" t="s">
        <v>353</v>
      </c>
      <c r="G36" s="301"/>
    </row>
    <row r="37" spans="1:7" ht="21.75" customHeight="1" x14ac:dyDescent="0.25">
      <c r="A37" s="293" t="s">
        <v>135</v>
      </c>
      <c r="B37" s="290" t="s">
        <v>45</v>
      </c>
      <c r="C37" s="321">
        <v>50</v>
      </c>
      <c r="D37" s="319">
        <v>200</v>
      </c>
      <c r="E37" s="290" t="s">
        <v>45</v>
      </c>
      <c r="F37" s="322">
        <v>100</v>
      </c>
      <c r="G37" s="301"/>
    </row>
    <row r="38" spans="1:7" x14ac:dyDescent="0.25">
      <c r="A38" s="282" t="s">
        <v>305</v>
      </c>
      <c r="B38" s="283"/>
      <c r="C38" s="300"/>
      <c r="D38" s="283"/>
      <c r="E38" s="284"/>
      <c r="F38" s="283"/>
      <c r="G38" s="301"/>
    </row>
    <row r="39" spans="1:7" ht="45" x14ac:dyDescent="0.25">
      <c r="A39" s="293" t="s">
        <v>306</v>
      </c>
      <c r="B39" s="290" t="s">
        <v>354</v>
      </c>
      <c r="C39" s="306" t="s">
        <v>48</v>
      </c>
      <c r="D39" s="290" t="s">
        <v>355</v>
      </c>
      <c r="E39" s="290" t="s">
        <v>356</v>
      </c>
      <c r="F39" s="305" t="s">
        <v>435</v>
      </c>
      <c r="G39" s="301"/>
    </row>
    <row r="40" spans="1:7" x14ac:dyDescent="0.25">
      <c r="A40" s="293" t="s">
        <v>312</v>
      </c>
      <c r="B40" s="290" t="s">
        <v>315</v>
      </c>
      <c r="C40" s="306" t="s">
        <v>48</v>
      </c>
      <c r="D40" s="290" t="s">
        <v>357</v>
      </c>
      <c r="E40" s="290" t="s">
        <v>315</v>
      </c>
      <c r="F40" s="305" t="s">
        <v>358</v>
      </c>
      <c r="G40" s="301"/>
    </row>
    <row r="41" spans="1:7" ht="30" x14ac:dyDescent="0.25">
      <c r="A41" s="293" t="s">
        <v>316</v>
      </c>
      <c r="B41" s="290" t="s">
        <v>48</v>
      </c>
      <c r="C41" s="306" t="s">
        <v>48</v>
      </c>
      <c r="D41" s="290" t="s">
        <v>48</v>
      </c>
      <c r="E41" s="290" t="s">
        <v>359</v>
      </c>
      <c r="F41" s="305" t="s">
        <v>360</v>
      </c>
      <c r="G41" s="301"/>
    </row>
    <row r="42" spans="1:7" ht="30" x14ac:dyDescent="0.25">
      <c r="A42" s="293" t="s">
        <v>317</v>
      </c>
      <c r="B42" s="290" t="s">
        <v>361</v>
      </c>
      <c r="C42" s="306" t="s">
        <v>362</v>
      </c>
      <c r="D42" s="290" t="s">
        <v>363</v>
      </c>
      <c r="E42" s="290" t="s">
        <v>364</v>
      </c>
      <c r="F42" s="305" t="s">
        <v>365</v>
      </c>
      <c r="G42" s="301"/>
    </row>
    <row r="43" spans="1:7" ht="30" x14ac:dyDescent="0.25">
      <c r="A43" s="293" t="s">
        <v>324</v>
      </c>
      <c r="B43" s="290" t="s">
        <v>366</v>
      </c>
      <c r="C43" s="306" t="s">
        <v>367</v>
      </c>
      <c r="D43" s="290" t="s">
        <v>368</v>
      </c>
      <c r="E43" s="290" t="s">
        <v>369</v>
      </c>
      <c r="F43" s="305" t="s">
        <v>370</v>
      </c>
      <c r="G43" s="301"/>
    </row>
    <row r="44" spans="1:7" ht="30" x14ac:dyDescent="0.25">
      <c r="A44" s="293" t="s">
        <v>328</v>
      </c>
      <c r="B44" s="290" t="s">
        <v>371</v>
      </c>
      <c r="C44" s="306" t="s">
        <v>48</v>
      </c>
      <c r="D44" s="290" t="s">
        <v>332</v>
      </c>
      <c r="E44" s="290" t="s">
        <v>372</v>
      </c>
      <c r="F44" s="305" t="s">
        <v>373</v>
      </c>
      <c r="G44" s="301"/>
    </row>
    <row r="45" spans="1:7" ht="59.25" customHeight="1" x14ac:dyDescent="0.25">
      <c r="A45" s="293" t="s">
        <v>333</v>
      </c>
      <c r="B45" s="290" t="s">
        <v>374</v>
      </c>
      <c r="C45" s="306" t="s">
        <v>375</v>
      </c>
      <c r="D45" s="290" t="s">
        <v>376</v>
      </c>
      <c r="E45" s="290" t="s">
        <v>335</v>
      </c>
      <c r="F45" s="305" t="s">
        <v>377</v>
      </c>
      <c r="G45" s="301"/>
    </row>
    <row r="46" spans="1:7" ht="30" x14ac:dyDescent="0.25">
      <c r="A46" s="293" t="s">
        <v>186</v>
      </c>
      <c r="B46" s="290" t="s">
        <v>340</v>
      </c>
      <c r="C46" s="306" t="s">
        <v>340</v>
      </c>
      <c r="D46" s="290" t="s">
        <v>378</v>
      </c>
      <c r="E46" s="290" t="s">
        <v>340</v>
      </c>
      <c r="F46" s="305" t="s">
        <v>379</v>
      </c>
      <c r="G46" s="301"/>
    </row>
    <row r="47" spans="1:7" ht="45" x14ac:dyDescent="0.25">
      <c r="A47" s="293" t="s">
        <v>341</v>
      </c>
      <c r="B47" s="290" t="s">
        <v>380</v>
      </c>
      <c r="C47" s="306" t="s">
        <v>381</v>
      </c>
      <c r="D47" s="290" t="s">
        <v>382</v>
      </c>
      <c r="E47" s="290" t="s">
        <v>383</v>
      </c>
      <c r="F47" s="305" t="s">
        <v>384</v>
      </c>
      <c r="G47" s="301"/>
    </row>
    <row r="48" spans="1:7" ht="49.5" customHeight="1" x14ac:dyDescent="0.25">
      <c r="A48" s="307" t="s">
        <v>110</v>
      </c>
      <c r="B48" s="176" t="s">
        <v>111</v>
      </c>
      <c r="C48" s="177" t="s">
        <v>112</v>
      </c>
      <c r="D48" s="198" t="s">
        <v>113</v>
      </c>
      <c r="E48" s="176" t="s">
        <v>115</v>
      </c>
      <c r="F48" s="308" t="s">
        <v>117</v>
      </c>
      <c r="G48" s="309"/>
    </row>
  </sheetData>
  <pageMargins left="0.7" right="0.7" top="0.75" bottom="0.75" header="0.3" footer="0.3"/>
  <pageSetup scale="60" orientation="landscape" r:id="rId1"/>
  <rowBreaks count="2" manualBreakCount="2">
    <brk id="28" max="6" man="1"/>
    <brk id="60"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9D59E-2C50-4659-A361-78AA53D3C546}">
  <sheetPr>
    <pageSetUpPr fitToPage="1"/>
  </sheetPr>
  <dimension ref="A1:Q83"/>
  <sheetViews>
    <sheetView topLeftCell="A75" zoomScaleNormal="100" workbookViewId="0">
      <selection activeCell="L18" sqref="L18"/>
    </sheetView>
  </sheetViews>
  <sheetFormatPr defaultRowHeight="15" x14ac:dyDescent="0.25"/>
  <cols>
    <col min="1" max="1" width="45" style="21" customWidth="1"/>
    <col min="2" max="7" width="22.7109375" style="21" customWidth="1"/>
    <col min="8" max="16384" width="9.140625" style="21"/>
  </cols>
  <sheetData>
    <row r="1" spans="1:17" x14ac:dyDescent="0.25">
      <c r="A1" s="1" t="s">
        <v>782</v>
      </c>
    </row>
    <row r="2" spans="1:17" x14ac:dyDescent="0.25">
      <c r="A2" s="20" t="s">
        <v>386</v>
      </c>
      <c r="B2" s="20"/>
      <c r="C2" s="20"/>
    </row>
    <row r="3" spans="1:17" x14ac:dyDescent="0.25">
      <c r="A3" s="22"/>
      <c r="B3" s="22"/>
      <c r="C3" s="22"/>
    </row>
    <row r="4" spans="1:17" ht="20.25" x14ac:dyDescent="0.3">
      <c r="A4" s="310" t="s">
        <v>771</v>
      </c>
      <c r="B4" s="20"/>
      <c r="C4" s="20"/>
    </row>
    <row r="5" spans="1:17" ht="20.25" x14ac:dyDescent="0.3">
      <c r="A5" s="310" t="s">
        <v>772</v>
      </c>
      <c r="B5" s="20"/>
      <c r="C5" s="20"/>
    </row>
    <row r="6" spans="1:17" x14ac:dyDescent="0.25">
      <c r="A6" s="20" t="s">
        <v>17</v>
      </c>
      <c r="B6" s="20"/>
      <c r="C6" s="20"/>
    </row>
    <row r="7" spans="1:17" x14ac:dyDescent="0.25">
      <c r="A7" s="21" t="s">
        <v>18</v>
      </c>
    </row>
    <row r="10" spans="1:17" x14ac:dyDescent="0.25">
      <c r="A10" s="23" t="s">
        <v>19</v>
      </c>
      <c r="B10" s="23"/>
      <c r="C10" s="23"/>
    </row>
    <row r="11" spans="1:17" s="27" customFormat="1" ht="60.75" customHeight="1" x14ac:dyDescent="0.25">
      <c r="A11" s="24" t="s">
        <v>738</v>
      </c>
      <c r="B11" s="25" t="s">
        <v>20</v>
      </c>
      <c r="C11" s="26" t="s">
        <v>21</v>
      </c>
      <c r="D11" s="26" t="s">
        <v>22</v>
      </c>
      <c r="E11" s="26" t="s">
        <v>23</v>
      </c>
      <c r="F11" s="26" t="s">
        <v>24</v>
      </c>
      <c r="G11" s="26" t="s">
        <v>25</v>
      </c>
    </row>
    <row r="12" spans="1:17" s="27" customFormat="1" ht="20.25" customHeight="1" x14ac:dyDescent="0.25">
      <c r="A12" s="28" t="s">
        <v>26</v>
      </c>
      <c r="B12" s="29"/>
      <c r="C12" s="29"/>
      <c r="D12" s="29"/>
      <c r="E12" s="29"/>
      <c r="F12" s="29"/>
      <c r="G12" s="30"/>
    </row>
    <row r="13" spans="1:17" s="27" customFormat="1" x14ac:dyDescent="0.25">
      <c r="A13" s="31" t="s">
        <v>27</v>
      </c>
      <c r="B13" s="32"/>
      <c r="C13" s="32"/>
      <c r="D13" s="32"/>
      <c r="E13" s="33"/>
      <c r="F13" s="33"/>
      <c r="G13" s="138"/>
    </row>
    <row r="14" spans="1:17" s="27" customFormat="1" x14ac:dyDescent="0.25">
      <c r="A14" s="34" t="s">
        <v>28</v>
      </c>
      <c r="B14" s="323">
        <v>50000</v>
      </c>
      <c r="C14" s="324">
        <v>50000</v>
      </c>
      <c r="D14" s="324">
        <v>50000</v>
      </c>
      <c r="E14" s="324">
        <v>50000</v>
      </c>
      <c r="F14" s="324">
        <v>50000</v>
      </c>
      <c r="G14" s="324">
        <v>50000</v>
      </c>
      <c r="H14" s="35"/>
      <c r="I14" s="35"/>
      <c r="J14" s="35"/>
      <c r="K14" s="35"/>
      <c r="L14" s="36"/>
      <c r="M14" s="36"/>
      <c r="N14" s="36"/>
      <c r="O14" s="36"/>
      <c r="P14" s="36"/>
      <c r="Q14" s="36"/>
    </row>
    <row r="15" spans="1:17" s="27" customFormat="1" x14ac:dyDescent="0.25">
      <c r="A15" s="37" t="s">
        <v>29</v>
      </c>
      <c r="B15" s="325">
        <v>50000</v>
      </c>
      <c r="C15" s="326">
        <v>50000</v>
      </c>
      <c r="D15" s="326">
        <v>50000</v>
      </c>
      <c r="E15" s="326">
        <v>50000</v>
      </c>
      <c r="F15" s="326">
        <v>50000</v>
      </c>
      <c r="G15" s="326">
        <v>50000</v>
      </c>
      <c r="H15" s="35"/>
      <c r="I15" s="35"/>
      <c r="J15" s="35"/>
      <c r="K15" s="35"/>
      <c r="L15" s="36"/>
      <c r="M15" s="36"/>
      <c r="N15" s="36"/>
      <c r="O15" s="36"/>
      <c r="P15" s="36"/>
      <c r="Q15" s="36"/>
    </row>
    <row r="16" spans="1:17" s="27" customFormat="1" x14ac:dyDescent="0.25">
      <c r="A16" s="37" t="s">
        <v>30</v>
      </c>
      <c r="B16" s="325">
        <v>50000</v>
      </c>
      <c r="C16" s="326">
        <v>50000</v>
      </c>
      <c r="D16" s="326">
        <v>50000</v>
      </c>
      <c r="E16" s="326">
        <v>50000</v>
      </c>
      <c r="F16" s="326">
        <v>50000</v>
      </c>
      <c r="G16" s="326">
        <v>50000</v>
      </c>
      <c r="H16" s="35"/>
      <c r="I16" s="35"/>
      <c r="J16" s="35"/>
      <c r="K16" s="35"/>
      <c r="L16" s="36"/>
      <c r="M16" s="36"/>
      <c r="N16" s="36"/>
      <c r="O16" s="36"/>
      <c r="P16" s="36"/>
      <c r="Q16" s="36"/>
    </row>
    <row r="17" spans="1:17" s="27" customFormat="1" x14ac:dyDescent="0.25">
      <c r="A17" s="37" t="s">
        <v>31</v>
      </c>
      <c r="B17" s="325">
        <v>50000</v>
      </c>
      <c r="C17" s="326">
        <v>50000</v>
      </c>
      <c r="D17" s="326">
        <v>50000</v>
      </c>
      <c r="E17" s="326">
        <v>50000</v>
      </c>
      <c r="F17" s="326">
        <v>50000</v>
      </c>
      <c r="G17" s="326">
        <v>50000</v>
      </c>
      <c r="H17" s="35"/>
      <c r="I17" s="35"/>
      <c r="J17" s="35"/>
      <c r="K17" s="35"/>
      <c r="L17" s="36"/>
      <c r="M17" s="36"/>
      <c r="N17" s="36"/>
      <c r="O17" s="36"/>
      <c r="P17" s="36"/>
      <c r="Q17" s="36"/>
    </row>
    <row r="18" spans="1:17" s="27" customFormat="1" x14ac:dyDescent="0.25">
      <c r="A18" s="37" t="s">
        <v>32</v>
      </c>
      <c r="B18" s="325">
        <v>50000</v>
      </c>
      <c r="C18" s="326">
        <v>50000</v>
      </c>
      <c r="D18" s="327">
        <v>50000</v>
      </c>
      <c r="E18" s="326">
        <v>50000</v>
      </c>
      <c r="F18" s="326">
        <v>50000</v>
      </c>
      <c r="G18" s="326">
        <v>50000</v>
      </c>
      <c r="H18" s="35"/>
      <c r="I18" s="35"/>
      <c r="J18" s="35"/>
      <c r="K18" s="35"/>
      <c r="L18" s="36"/>
      <c r="M18" s="36"/>
      <c r="N18" s="36"/>
      <c r="O18" s="36"/>
      <c r="P18" s="36"/>
      <c r="Q18" s="36"/>
    </row>
    <row r="19" spans="1:17" s="27" customFormat="1" ht="45" x14ac:dyDescent="0.25">
      <c r="A19" s="38" t="s">
        <v>33</v>
      </c>
      <c r="B19" s="44" t="s">
        <v>436</v>
      </c>
      <c r="C19" s="45" t="s">
        <v>436</v>
      </c>
      <c r="D19" s="40"/>
      <c r="E19" s="47" t="s">
        <v>436</v>
      </c>
      <c r="F19" s="42" t="s">
        <v>436</v>
      </c>
      <c r="G19" s="42" t="s">
        <v>438</v>
      </c>
      <c r="H19" s="43"/>
      <c r="I19" s="43"/>
      <c r="J19" s="43"/>
      <c r="K19" s="43"/>
      <c r="L19" s="36"/>
      <c r="M19" s="36"/>
      <c r="N19" s="36"/>
      <c r="O19" s="36"/>
      <c r="P19" s="36"/>
      <c r="Q19" s="36"/>
    </row>
    <row r="20" spans="1:17" s="27" customFormat="1" x14ac:dyDescent="0.25">
      <c r="A20" s="37" t="s">
        <v>34</v>
      </c>
      <c r="B20" s="44" t="s">
        <v>35</v>
      </c>
      <c r="C20" s="45" t="s">
        <v>35</v>
      </c>
      <c r="D20" s="46"/>
      <c r="E20" s="47" t="s">
        <v>35</v>
      </c>
      <c r="F20" s="42" t="s">
        <v>35</v>
      </c>
      <c r="G20" s="42" t="s">
        <v>35</v>
      </c>
      <c r="H20" s="48"/>
      <c r="I20" s="48"/>
      <c r="J20" s="48"/>
      <c r="K20" s="48"/>
      <c r="L20" s="36"/>
      <c r="M20" s="36"/>
      <c r="N20" s="36"/>
      <c r="O20" s="36"/>
      <c r="P20" s="36"/>
      <c r="Q20" s="36"/>
    </row>
    <row r="21" spans="1:17" s="27" customFormat="1" x14ac:dyDescent="0.25">
      <c r="A21" s="37" t="s">
        <v>36</v>
      </c>
      <c r="B21" s="44" t="s">
        <v>37</v>
      </c>
      <c r="C21" s="45" t="s">
        <v>37</v>
      </c>
      <c r="D21" s="46"/>
      <c r="E21" s="47" t="s">
        <v>37</v>
      </c>
      <c r="F21" s="42" t="s">
        <v>37</v>
      </c>
      <c r="G21" s="42" t="s">
        <v>37</v>
      </c>
      <c r="H21" s="48"/>
      <c r="I21" s="48"/>
      <c r="J21" s="48"/>
      <c r="K21" s="48"/>
      <c r="L21" s="36"/>
      <c r="M21" s="36"/>
      <c r="N21" s="36"/>
      <c r="O21" s="36"/>
      <c r="P21" s="36"/>
      <c r="Q21" s="36"/>
    </row>
    <row r="22" spans="1:17" s="27" customFormat="1" ht="45" x14ac:dyDescent="0.25">
      <c r="A22" s="38" t="s">
        <v>38</v>
      </c>
      <c r="B22" s="44" t="s">
        <v>437</v>
      </c>
      <c r="C22" s="45" t="s">
        <v>437</v>
      </c>
      <c r="D22" s="49"/>
      <c r="E22" s="47" t="s">
        <v>437</v>
      </c>
      <c r="F22" s="42" t="s">
        <v>437</v>
      </c>
      <c r="G22" s="42" t="s">
        <v>438</v>
      </c>
      <c r="H22" s="43"/>
      <c r="I22" s="43"/>
      <c r="J22" s="43"/>
      <c r="K22" s="43"/>
      <c r="L22" s="36"/>
      <c r="M22" s="36"/>
      <c r="N22" s="36"/>
      <c r="O22" s="36"/>
      <c r="P22" s="36"/>
      <c r="Q22" s="36"/>
    </row>
    <row r="23" spans="1:17" s="27" customFormat="1" x14ac:dyDescent="0.25">
      <c r="A23" s="37" t="s">
        <v>39</v>
      </c>
      <c r="B23" s="44" t="s">
        <v>40</v>
      </c>
      <c r="C23" s="45" t="s">
        <v>40</v>
      </c>
      <c r="D23" s="46"/>
      <c r="E23" s="47" t="s">
        <v>40</v>
      </c>
      <c r="F23" s="42" t="s">
        <v>40</v>
      </c>
      <c r="G23" s="42" t="s">
        <v>40</v>
      </c>
      <c r="H23" s="48"/>
      <c r="I23" s="48"/>
      <c r="J23" s="48"/>
      <c r="K23" s="48"/>
      <c r="L23" s="36"/>
      <c r="M23" s="36"/>
      <c r="N23" s="36"/>
      <c r="O23" s="36"/>
      <c r="P23" s="36"/>
      <c r="Q23" s="36"/>
    </row>
    <row r="24" spans="1:17" s="27" customFormat="1" x14ac:dyDescent="0.25">
      <c r="A24" s="37" t="s">
        <v>41</v>
      </c>
      <c r="B24" s="44" t="s">
        <v>40</v>
      </c>
      <c r="C24" s="45" t="s">
        <v>40</v>
      </c>
      <c r="D24" s="46"/>
      <c r="E24" s="47" t="s">
        <v>40</v>
      </c>
      <c r="F24" s="42" t="s">
        <v>40</v>
      </c>
      <c r="G24" s="42" t="s">
        <v>40</v>
      </c>
      <c r="H24" s="48"/>
      <c r="I24" s="48"/>
      <c r="J24" s="48"/>
      <c r="K24" s="48"/>
      <c r="L24" s="36"/>
      <c r="M24" s="36"/>
      <c r="N24" s="36"/>
      <c r="O24" s="36"/>
      <c r="P24" s="36"/>
      <c r="Q24" s="36"/>
    </row>
    <row r="25" spans="1:17" s="27" customFormat="1" x14ac:dyDescent="0.25">
      <c r="A25" s="50" t="s">
        <v>42</v>
      </c>
      <c r="B25" s="51" t="s">
        <v>37</v>
      </c>
      <c r="C25" s="52" t="s">
        <v>37</v>
      </c>
      <c r="D25" s="53"/>
      <c r="E25" s="54" t="s">
        <v>37</v>
      </c>
      <c r="F25" s="55" t="s">
        <v>37</v>
      </c>
      <c r="G25" s="55" t="s">
        <v>37</v>
      </c>
      <c r="H25" s="48"/>
      <c r="I25" s="48"/>
      <c r="J25" s="48"/>
      <c r="K25" s="48"/>
      <c r="L25" s="36"/>
      <c r="M25" s="36"/>
      <c r="N25" s="36"/>
      <c r="O25" s="36"/>
      <c r="P25" s="36"/>
      <c r="Q25" s="36"/>
    </row>
    <row r="26" spans="1:17" s="27" customFormat="1" ht="15" customHeight="1" x14ac:dyDescent="0.25">
      <c r="A26" s="56" t="s">
        <v>43</v>
      </c>
      <c r="B26" s="57"/>
      <c r="C26" s="32"/>
      <c r="D26" s="32"/>
      <c r="E26" s="32"/>
      <c r="F26" s="32"/>
      <c r="G26" s="178"/>
      <c r="H26" s="43"/>
      <c r="I26" s="43"/>
      <c r="J26" s="43"/>
      <c r="K26" s="43"/>
    </row>
    <row r="27" spans="1:17" s="27" customFormat="1" ht="15" customHeight="1" x14ac:dyDescent="0.25">
      <c r="A27" s="58" t="s">
        <v>44</v>
      </c>
      <c r="B27" s="59" t="s">
        <v>45</v>
      </c>
      <c r="C27" s="60" t="s">
        <v>45</v>
      </c>
      <c r="D27" s="61" t="s">
        <v>46</v>
      </c>
      <c r="E27" s="60" t="s">
        <v>45</v>
      </c>
      <c r="F27" s="60" t="s">
        <v>45</v>
      </c>
      <c r="G27" s="60" t="s">
        <v>45</v>
      </c>
      <c r="H27" s="48"/>
      <c r="I27" s="48"/>
      <c r="J27" s="48"/>
      <c r="K27" s="48"/>
      <c r="L27" s="62"/>
      <c r="M27" s="62"/>
      <c r="N27" s="62"/>
      <c r="O27" s="62"/>
      <c r="P27" s="62"/>
      <c r="Q27" s="62"/>
    </row>
    <row r="28" spans="1:17" s="27" customFormat="1" ht="15" customHeight="1" x14ac:dyDescent="0.25">
      <c r="A28" s="38" t="s">
        <v>47</v>
      </c>
      <c r="B28" s="44" t="s">
        <v>439</v>
      </c>
      <c r="C28" s="42" t="s">
        <v>75</v>
      </c>
      <c r="D28" s="63" t="s">
        <v>75</v>
      </c>
      <c r="E28" s="41" t="s">
        <v>75</v>
      </c>
      <c r="F28" s="41" t="s">
        <v>48</v>
      </c>
      <c r="G28" s="41" t="s">
        <v>75</v>
      </c>
      <c r="H28" s="64"/>
      <c r="I28" s="64"/>
      <c r="J28" s="64"/>
      <c r="K28" s="64"/>
      <c r="L28" s="62"/>
      <c r="M28" s="62"/>
      <c r="N28" s="62"/>
      <c r="O28" s="62"/>
      <c r="P28" s="62"/>
      <c r="Q28" s="62"/>
    </row>
    <row r="29" spans="1:17" s="27" customFormat="1" ht="15" customHeight="1" x14ac:dyDescent="0.25">
      <c r="A29" s="38" t="s">
        <v>49</v>
      </c>
      <c r="B29" s="44" t="s">
        <v>48</v>
      </c>
      <c r="C29" s="42" t="s">
        <v>48</v>
      </c>
      <c r="D29" s="63" t="s">
        <v>48</v>
      </c>
      <c r="E29" s="41" t="s">
        <v>48</v>
      </c>
      <c r="F29" s="41" t="s">
        <v>48</v>
      </c>
      <c r="G29" s="41" t="s">
        <v>48</v>
      </c>
      <c r="H29" s="48"/>
      <c r="I29" s="48"/>
      <c r="J29" s="48"/>
      <c r="K29" s="48"/>
      <c r="L29" s="62"/>
      <c r="M29" s="62"/>
      <c r="N29" s="62"/>
      <c r="O29" s="62"/>
      <c r="P29" s="62"/>
      <c r="Q29" s="62"/>
    </row>
    <row r="30" spans="1:17" s="27" customFormat="1" ht="15" customHeight="1" x14ac:dyDescent="0.25">
      <c r="A30" s="38" t="s">
        <v>50</v>
      </c>
      <c r="B30" s="39"/>
      <c r="C30" s="41"/>
      <c r="D30" s="65" t="s">
        <v>48</v>
      </c>
      <c r="E30" s="41"/>
      <c r="F30" s="41"/>
      <c r="G30" s="41" t="s">
        <v>48</v>
      </c>
      <c r="H30" s="43"/>
      <c r="I30" s="43"/>
      <c r="J30" s="43"/>
      <c r="K30" s="43"/>
      <c r="L30" s="62"/>
      <c r="M30" s="62"/>
      <c r="N30" s="62"/>
      <c r="O30" s="62"/>
      <c r="P30" s="62"/>
      <c r="Q30" s="62"/>
    </row>
    <row r="31" spans="1:17" s="27" customFormat="1" ht="15" customHeight="1" x14ac:dyDescent="0.25">
      <c r="A31" s="38" t="s">
        <v>51</v>
      </c>
      <c r="B31" s="44" t="s">
        <v>52</v>
      </c>
      <c r="C31" s="42" t="s">
        <v>52</v>
      </c>
      <c r="D31" s="63" t="s">
        <v>53</v>
      </c>
      <c r="E31" s="41" t="s">
        <v>52</v>
      </c>
      <c r="F31" s="41" t="s">
        <v>52</v>
      </c>
      <c r="G31" s="41" t="s">
        <v>52</v>
      </c>
      <c r="H31" s="48"/>
      <c r="I31" s="48"/>
      <c r="J31" s="48"/>
      <c r="K31" s="48"/>
      <c r="L31" s="62"/>
      <c r="M31" s="62"/>
      <c r="N31" s="62"/>
      <c r="O31" s="62"/>
      <c r="P31" s="62"/>
      <c r="Q31" s="62"/>
    </row>
    <row r="32" spans="1:17" s="27" customFormat="1" ht="15" customHeight="1" x14ac:dyDescent="0.25">
      <c r="A32" s="38" t="s">
        <v>54</v>
      </c>
      <c r="B32" s="44" t="s">
        <v>55</v>
      </c>
      <c r="C32" s="42" t="s">
        <v>55</v>
      </c>
      <c r="D32" s="63" t="s">
        <v>56</v>
      </c>
      <c r="E32" s="41" t="s">
        <v>55</v>
      </c>
      <c r="F32" s="41" t="s">
        <v>55</v>
      </c>
      <c r="G32" s="41" t="s">
        <v>55</v>
      </c>
      <c r="H32" s="48"/>
      <c r="I32" s="48"/>
      <c r="J32" s="48"/>
      <c r="K32" s="48"/>
      <c r="L32" s="62"/>
      <c r="M32" s="62"/>
      <c r="N32" s="62"/>
      <c r="O32" s="62"/>
      <c r="P32" s="62"/>
      <c r="Q32" s="62"/>
    </row>
    <row r="33" spans="1:17" s="27" customFormat="1" ht="15" customHeight="1" x14ac:dyDescent="0.25">
      <c r="A33" s="38" t="s">
        <v>57</v>
      </c>
      <c r="B33" s="44" t="s">
        <v>58</v>
      </c>
      <c r="C33" s="42" t="s">
        <v>58</v>
      </c>
      <c r="D33" s="63" t="s">
        <v>59</v>
      </c>
      <c r="E33" s="41" t="s">
        <v>58</v>
      </c>
      <c r="F33" s="41" t="s">
        <v>58</v>
      </c>
      <c r="G33" s="41" t="s">
        <v>58</v>
      </c>
      <c r="H33" s="48"/>
      <c r="I33" s="48"/>
      <c r="J33" s="48"/>
      <c r="K33" s="48"/>
      <c r="L33" s="62"/>
      <c r="M33" s="62"/>
      <c r="N33" s="62"/>
      <c r="O33" s="62"/>
      <c r="P33" s="62"/>
      <c r="Q33" s="62"/>
    </row>
    <row r="34" spans="1:17" s="27" customFormat="1" ht="15" customHeight="1" x14ac:dyDescent="0.25">
      <c r="A34" s="256" t="s">
        <v>60</v>
      </c>
      <c r="B34" s="44" t="s">
        <v>61</v>
      </c>
      <c r="C34" s="42" t="s">
        <v>61</v>
      </c>
      <c r="D34" s="63" t="s">
        <v>61</v>
      </c>
      <c r="E34" s="41" t="s">
        <v>61</v>
      </c>
      <c r="F34" s="41" t="s">
        <v>61</v>
      </c>
      <c r="G34" s="41" t="s">
        <v>61</v>
      </c>
      <c r="H34" s="48"/>
      <c r="I34" s="48"/>
      <c r="J34" s="48"/>
      <c r="K34" s="48"/>
      <c r="L34" s="62"/>
      <c r="M34" s="62"/>
      <c r="N34" s="62"/>
      <c r="O34" s="62"/>
      <c r="P34" s="62"/>
      <c r="Q34" s="62"/>
    </row>
    <row r="35" spans="1:17" s="27" customFormat="1" x14ac:dyDescent="0.25">
      <c r="A35" s="85" t="s">
        <v>62</v>
      </c>
      <c r="B35" s="544" t="s">
        <v>37</v>
      </c>
      <c r="C35" s="68">
        <v>1</v>
      </c>
      <c r="D35" s="69">
        <v>1</v>
      </c>
      <c r="E35" s="70">
        <v>1</v>
      </c>
      <c r="F35" s="70">
        <v>1</v>
      </c>
      <c r="G35" s="70">
        <v>1</v>
      </c>
      <c r="H35" s="71"/>
      <c r="I35" s="71"/>
      <c r="J35" s="71"/>
      <c r="K35" s="71"/>
      <c r="L35" s="62"/>
      <c r="M35" s="62"/>
      <c r="N35" s="62"/>
      <c r="O35" s="62"/>
      <c r="P35" s="62"/>
      <c r="Q35" s="62"/>
    </row>
    <row r="36" spans="1:17" s="27" customFormat="1" x14ac:dyDescent="0.25">
      <c r="A36" s="92" t="s">
        <v>63</v>
      </c>
      <c r="B36" s="72"/>
      <c r="C36" s="73"/>
      <c r="D36" s="73"/>
      <c r="E36" s="74"/>
      <c r="F36" s="74"/>
      <c r="G36" s="75"/>
      <c r="H36" s="71"/>
      <c r="I36" s="71"/>
      <c r="J36" s="71"/>
      <c r="K36" s="71"/>
      <c r="L36" s="62"/>
      <c r="M36" s="62"/>
      <c r="N36" s="62"/>
      <c r="O36" s="62"/>
      <c r="P36" s="62"/>
      <c r="Q36" s="62"/>
    </row>
    <row r="37" spans="1:17" s="27" customFormat="1" ht="15.75" x14ac:dyDescent="0.25">
      <c r="A37" s="76" t="s">
        <v>64</v>
      </c>
      <c r="B37" s="77"/>
      <c r="C37" s="78"/>
      <c r="D37" s="78"/>
      <c r="E37" s="79"/>
      <c r="F37" s="79"/>
      <c r="G37" s="80"/>
      <c r="H37" s="71"/>
      <c r="I37" s="71"/>
      <c r="J37" s="71"/>
      <c r="K37" s="71"/>
      <c r="L37" s="62"/>
      <c r="M37" s="62"/>
      <c r="N37" s="62"/>
      <c r="O37" s="62"/>
      <c r="P37" s="62"/>
      <c r="Q37" s="62"/>
    </row>
    <row r="38" spans="1:17" s="27" customFormat="1" ht="15" customHeight="1" x14ac:dyDescent="0.25">
      <c r="A38" s="67" t="s">
        <v>65</v>
      </c>
      <c r="B38" s="558">
        <v>0.09</v>
      </c>
      <c r="C38" s="81">
        <v>0.112</v>
      </c>
      <c r="D38" s="82">
        <v>0.1363</v>
      </c>
      <c r="E38" s="81">
        <v>0.1</v>
      </c>
      <c r="F38" s="81">
        <v>0.129</v>
      </c>
      <c r="G38" s="81">
        <v>9.5000000000000001E-2</v>
      </c>
      <c r="H38" s="71"/>
      <c r="I38" s="71"/>
      <c r="J38" s="71"/>
      <c r="K38" s="71"/>
      <c r="L38" s="62"/>
      <c r="M38" s="62"/>
      <c r="N38" s="62"/>
      <c r="O38" s="62"/>
      <c r="P38" s="62"/>
      <c r="Q38" s="62"/>
    </row>
    <row r="39" spans="1:17" s="27" customFormat="1" ht="15" customHeight="1" x14ac:dyDescent="0.25">
      <c r="A39" s="67" t="s">
        <v>66</v>
      </c>
      <c r="B39" s="558">
        <v>0.02</v>
      </c>
      <c r="C39" s="83">
        <v>0.02</v>
      </c>
      <c r="D39" s="82">
        <v>2.0500000000000001E-2</v>
      </c>
      <c r="E39" s="83">
        <v>0.02</v>
      </c>
      <c r="F39" s="83">
        <v>0.02</v>
      </c>
      <c r="G39" s="83">
        <v>1.4999999999999999E-2</v>
      </c>
      <c r="H39" s="71"/>
      <c r="I39" s="71"/>
      <c r="J39" s="71"/>
      <c r="K39" s="71"/>
      <c r="L39" s="62"/>
      <c r="M39" s="62"/>
      <c r="N39" s="62"/>
      <c r="O39" s="62"/>
      <c r="P39" s="62"/>
      <c r="Q39" s="62"/>
    </row>
    <row r="40" spans="1:17" s="27" customFormat="1" ht="15" customHeight="1" x14ac:dyDescent="0.25">
      <c r="A40" s="67" t="s">
        <v>67</v>
      </c>
      <c r="B40" s="558">
        <v>1.65</v>
      </c>
      <c r="C40" s="83">
        <v>1.87</v>
      </c>
      <c r="D40" s="84"/>
      <c r="E40" s="83">
        <v>1.65</v>
      </c>
      <c r="F40" s="83">
        <v>1.65</v>
      </c>
      <c r="G40" s="83">
        <v>2</v>
      </c>
      <c r="H40" s="71"/>
      <c r="I40" s="71"/>
      <c r="J40" s="71"/>
      <c r="K40" s="71"/>
      <c r="L40" s="62"/>
      <c r="M40" s="62"/>
      <c r="N40" s="62"/>
      <c r="O40" s="62"/>
      <c r="P40" s="62"/>
      <c r="Q40" s="62"/>
    </row>
    <row r="41" spans="1:17" s="27" customFormat="1" ht="15" customHeight="1" x14ac:dyDescent="0.25">
      <c r="A41" s="67" t="s">
        <v>68</v>
      </c>
      <c r="B41" s="558">
        <v>3.3</v>
      </c>
      <c r="C41" s="83">
        <v>3.74</v>
      </c>
      <c r="D41" s="84"/>
      <c r="E41" s="83">
        <v>3.3</v>
      </c>
      <c r="F41" s="83">
        <v>1.3</v>
      </c>
      <c r="G41" s="83">
        <v>1.3</v>
      </c>
      <c r="H41" s="71"/>
      <c r="I41" s="71"/>
      <c r="J41" s="71"/>
      <c r="K41" s="71"/>
      <c r="L41" s="62"/>
      <c r="M41" s="62"/>
      <c r="N41" s="62"/>
      <c r="O41" s="62"/>
      <c r="P41" s="62"/>
      <c r="Q41" s="62"/>
    </row>
    <row r="42" spans="1:17" s="27" customFormat="1" ht="15" customHeight="1" x14ac:dyDescent="0.25">
      <c r="A42" s="67" t="s">
        <v>69</v>
      </c>
      <c r="B42" s="558">
        <v>1.3</v>
      </c>
      <c r="C42" s="83">
        <v>1.47</v>
      </c>
      <c r="D42" s="84"/>
      <c r="E42" s="83">
        <v>1.3</v>
      </c>
      <c r="F42" s="83">
        <v>2</v>
      </c>
      <c r="G42" s="83"/>
      <c r="H42" s="71"/>
      <c r="I42" s="71"/>
      <c r="J42" s="71"/>
      <c r="K42" s="71"/>
      <c r="L42" s="62"/>
      <c r="M42" s="62"/>
      <c r="N42" s="62"/>
      <c r="O42" s="62"/>
      <c r="P42" s="62"/>
      <c r="Q42" s="62"/>
    </row>
    <row r="43" spans="1:17" s="27" customFormat="1" ht="15" customHeight="1" x14ac:dyDescent="0.25">
      <c r="A43" s="85" t="s">
        <v>70</v>
      </c>
      <c r="B43" s="558">
        <v>2</v>
      </c>
      <c r="C43" s="86">
        <v>2.27</v>
      </c>
      <c r="D43" s="84"/>
      <c r="E43" s="86">
        <v>2</v>
      </c>
      <c r="F43" s="86">
        <v>3.3</v>
      </c>
      <c r="G43" s="86"/>
      <c r="H43" s="71"/>
      <c r="I43" s="71"/>
      <c r="J43" s="71"/>
      <c r="K43" s="71"/>
      <c r="L43" s="62"/>
      <c r="M43" s="62"/>
      <c r="N43" s="62"/>
      <c r="O43" s="62"/>
      <c r="P43" s="62"/>
      <c r="Q43" s="62"/>
    </row>
    <row r="44" spans="1:17" s="27" customFormat="1" ht="19.5" customHeight="1" x14ac:dyDescent="0.25">
      <c r="A44" s="87" t="s">
        <v>71</v>
      </c>
      <c r="B44" s="88"/>
      <c r="C44" s="29"/>
      <c r="D44" s="89"/>
      <c r="E44" s="90"/>
      <c r="F44" s="90"/>
      <c r="G44" s="91"/>
      <c r="H44" s="71"/>
      <c r="I44" s="71"/>
      <c r="J44" s="71"/>
      <c r="K44" s="71"/>
      <c r="L44" s="62"/>
      <c r="M44" s="62"/>
      <c r="N44" s="62"/>
      <c r="O44" s="62"/>
      <c r="P44" s="62"/>
      <c r="Q44" s="62"/>
    </row>
    <row r="45" spans="1:17" s="27" customFormat="1" x14ac:dyDescent="0.25">
      <c r="A45" s="92" t="s">
        <v>27</v>
      </c>
      <c r="B45" s="93"/>
      <c r="C45" s="94"/>
      <c r="D45" s="94"/>
      <c r="E45" s="95"/>
      <c r="F45" s="95"/>
      <c r="G45" s="80"/>
      <c r="H45" s="71"/>
      <c r="I45" s="71"/>
      <c r="J45" s="71"/>
      <c r="K45" s="71"/>
      <c r="L45" s="62"/>
      <c r="M45" s="62"/>
      <c r="N45" s="62"/>
      <c r="O45" s="62"/>
      <c r="P45" s="62"/>
      <c r="Q45" s="62"/>
    </row>
    <row r="46" spans="1:17" s="27" customFormat="1" x14ac:dyDescent="0.25">
      <c r="A46" s="96" t="s">
        <v>28</v>
      </c>
      <c r="B46" s="97" t="s">
        <v>440</v>
      </c>
      <c r="C46" s="98" t="s">
        <v>440</v>
      </c>
      <c r="D46" s="99" t="s">
        <v>440</v>
      </c>
      <c r="E46" s="98" t="s">
        <v>440</v>
      </c>
      <c r="F46" s="98" t="s">
        <v>440</v>
      </c>
      <c r="G46" s="98" t="s">
        <v>440</v>
      </c>
      <c r="H46" s="48"/>
      <c r="I46" s="48"/>
      <c r="J46" s="48"/>
      <c r="K46" s="100"/>
      <c r="L46" s="62"/>
      <c r="M46" s="62"/>
      <c r="N46" s="62"/>
      <c r="O46" s="62"/>
      <c r="P46" s="62"/>
      <c r="Q46" s="62"/>
    </row>
    <row r="47" spans="1:17" s="27" customFormat="1" x14ac:dyDescent="0.25">
      <c r="A47" s="101" t="s">
        <v>29</v>
      </c>
      <c r="B47" s="328">
        <v>100000</v>
      </c>
      <c r="C47" s="329">
        <v>100000</v>
      </c>
      <c r="D47" s="330">
        <v>100000</v>
      </c>
      <c r="E47" s="329">
        <v>100000</v>
      </c>
      <c r="F47" s="329">
        <v>100000</v>
      </c>
      <c r="G47" s="329">
        <v>100000</v>
      </c>
      <c r="H47" s="35"/>
      <c r="I47" s="35"/>
      <c r="J47" s="35"/>
      <c r="K47" s="100"/>
      <c r="L47" s="62"/>
      <c r="M47" s="62"/>
      <c r="N47" s="62"/>
      <c r="O47" s="62"/>
      <c r="P47" s="62"/>
      <c r="Q47" s="62"/>
    </row>
    <row r="48" spans="1:17" s="27" customFormat="1" x14ac:dyDescent="0.25">
      <c r="A48" s="101" t="s">
        <v>30</v>
      </c>
      <c r="B48" s="328">
        <v>100000</v>
      </c>
      <c r="C48" s="329">
        <v>100000</v>
      </c>
      <c r="D48" s="330">
        <v>100000</v>
      </c>
      <c r="E48" s="102" t="s">
        <v>35</v>
      </c>
      <c r="F48" s="102" t="s">
        <v>35</v>
      </c>
      <c r="G48" s="102" t="s">
        <v>35</v>
      </c>
      <c r="H48" s="35"/>
      <c r="I48" s="35"/>
      <c r="J48" s="35"/>
      <c r="K48" s="100"/>
      <c r="L48" s="62"/>
      <c r="M48" s="62"/>
      <c r="N48" s="62"/>
      <c r="O48" s="62"/>
      <c r="P48" s="62"/>
      <c r="Q48" s="62"/>
    </row>
    <row r="49" spans="1:17" s="27" customFormat="1" x14ac:dyDescent="0.25">
      <c r="A49" s="101" t="s">
        <v>73</v>
      </c>
      <c r="B49" s="103" t="s">
        <v>45</v>
      </c>
      <c r="C49" s="104" t="s">
        <v>45</v>
      </c>
      <c r="D49" s="48" t="s">
        <v>46</v>
      </c>
      <c r="E49" s="104" t="s">
        <v>45</v>
      </c>
      <c r="F49" s="104" t="s">
        <v>45</v>
      </c>
      <c r="G49" s="104" t="s">
        <v>45</v>
      </c>
      <c r="H49" s="48"/>
      <c r="I49" s="48"/>
      <c r="J49" s="48"/>
      <c r="K49" s="100"/>
      <c r="L49" s="62"/>
      <c r="M49" s="62"/>
      <c r="N49" s="62"/>
      <c r="O49" s="62"/>
      <c r="P49" s="62"/>
      <c r="Q49" s="62"/>
    </row>
    <row r="50" spans="1:17" s="27" customFormat="1" x14ac:dyDescent="0.25">
      <c r="A50" s="101" t="s">
        <v>31</v>
      </c>
      <c r="B50" s="103" t="s">
        <v>72</v>
      </c>
      <c r="C50" s="104" t="s">
        <v>72</v>
      </c>
      <c r="D50" s="48" t="s">
        <v>72</v>
      </c>
      <c r="E50" s="104" t="s">
        <v>440</v>
      </c>
      <c r="F50" s="104" t="s">
        <v>440</v>
      </c>
      <c r="G50" s="104" t="s">
        <v>440</v>
      </c>
      <c r="H50" s="48"/>
      <c r="I50" s="48"/>
      <c r="J50" s="48"/>
      <c r="K50" s="100"/>
      <c r="L50" s="62"/>
      <c r="M50" s="62"/>
      <c r="N50" s="62"/>
      <c r="O50" s="62"/>
      <c r="P50" s="62"/>
      <c r="Q50" s="62"/>
    </row>
    <row r="51" spans="1:17" s="27" customFormat="1" x14ac:dyDescent="0.25">
      <c r="A51" s="105" t="s">
        <v>32</v>
      </c>
      <c r="B51" s="331">
        <v>100000</v>
      </c>
      <c r="C51" s="332">
        <v>100000</v>
      </c>
      <c r="D51" s="333">
        <v>100000</v>
      </c>
      <c r="E51" s="332">
        <v>100000</v>
      </c>
      <c r="F51" s="332">
        <v>100000</v>
      </c>
      <c r="G51" s="332">
        <v>100000</v>
      </c>
      <c r="H51" s="35"/>
      <c r="I51" s="35"/>
      <c r="J51" s="35"/>
      <c r="K51" s="100"/>
      <c r="L51" s="62"/>
      <c r="M51" s="62"/>
      <c r="N51" s="62"/>
      <c r="O51" s="62"/>
      <c r="P51" s="62"/>
      <c r="Q51" s="62"/>
    </row>
    <row r="52" spans="1:17" s="27" customFormat="1" x14ac:dyDescent="0.25">
      <c r="A52" s="92" t="s">
        <v>43</v>
      </c>
      <c r="B52" s="93"/>
      <c r="C52" s="94"/>
      <c r="D52" s="94"/>
      <c r="E52" s="95"/>
      <c r="F52" s="95"/>
      <c r="G52" s="106"/>
      <c r="H52" s="71"/>
      <c r="I52" s="71"/>
      <c r="J52" s="71"/>
      <c r="K52" s="71"/>
      <c r="L52" s="62"/>
      <c r="M52" s="62"/>
      <c r="N52" s="62"/>
      <c r="O52" s="62"/>
      <c r="P52" s="62"/>
      <c r="Q52" s="62"/>
    </row>
    <row r="53" spans="1:17" s="27" customFormat="1" x14ac:dyDescent="0.25">
      <c r="A53" s="107" t="s">
        <v>74</v>
      </c>
      <c r="B53" s="97" t="s">
        <v>48</v>
      </c>
      <c r="C53" s="98" t="s">
        <v>75</v>
      </c>
      <c r="D53" s="98" t="s">
        <v>48</v>
      </c>
      <c r="E53" s="98" t="s">
        <v>75</v>
      </c>
      <c r="F53" s="98" t="s">
        <v>48</v>
      </c>
      <c r="G53" s="98" t="s">
        <v>75</v>
      </c>
      <c r="H53" s="48"/>
      <c r="I53" s="48"/>
      <c r="J53" s="48"/>
      <c r="K53" s="64"/>
      <c r="L53" s="62"/>
      <c r="M53" s="62"/>
      <c r="N53" s="62"/>
      <c r="O53" s="62"/>
      <c r="P53" s="62"/>
      <c r="Q53" s="62"/>
    </row>
    <row r="54" spans="1:17" s="27" customFormat="1" x14ac:dyDescent="0.25">
      <c r="A54" s="67" t="s">
        <v>51</v>
      </c>
      <c r="B54" s="103" t="s">
        <v>52</v>
      </c>
      <c r="C54" s="104" t="s">
        <v>52</v>
      </c>
      <c r="D54" s="104" t="s">
        <v>52</v>
      </c>
      <c r="E54" s="104" t="s">
        <v>52</v>
      </c>
      <c r="F54" s="104" t="s">
        <v>52</v>
      </c>
      <c r="G54" s="104" t="s">
        <v>52</v>
      </c>
      <c r="H54" s="48"/>
      <c r="I54" s="48"/>
      <c r="J54" s="48"/>
      <c r="K54" s="64"/>
      <c r="L54" s="62"/>
      <c r="M54" s="62"/>
      <c r="N54" s="62"/>
      <c r="O54" s="62"/>
      <c r="P54" s="62"/>
      <c r="Q54" s="62"/>
    </row>
    <row r="55" spans="1:17" s="27" customFormat="1" x14ac:dyDescent="0.25">
      <c r="A55" s="67" t="s">
        <v>54</v>
      </c>
      <c r="B55" s="103" t="s">
        <v>55</v>
      </c>
      <c r="C55" s="104" t="s">
        <v>55</v>
      </c>
      <c r="D55" s="104" t="s">
        <v>56</v>
      </c>
      <c r="E55" s="104" t="s">
        <v>55</v>
      </c>
      <c r="F55" s="104" t="s">
        <v>55</v>
      </c>
      <c r="G55" s="104" t="s">
        <v>55</v>
      </c>
      <c r="H55" s="48"/>
      <c r="I55" s="48"/>
      <c r="J55" s="48"/>
      <c r="K55" s="64"/>
      <c r="L55" s="62"/>
      <c r="M55" s="62"/>
      <c r="N55" s="62"/>
      <c r="O55" s="62"/>
      <c r="P55" s="62"/>
      <c r="Q55" s="62"/>
    </row>
    <row r="56" spans="1:17" s="27" customFormat="1" x14ac:dyDescent="0.25">
      <c r="A56" s="67" t="s">
        <v>57</v>
      </c>
      <c r="B56" s="103" t="s">
        <v>58</v>
      </c>
      <c r="C56" s="104" t="s">
        <v>58</v>
      </c>
      <c r="D56" s="104" t="s">
        <v>53</v>
      </c>
      <c r="E56" s="104" t="s">
        <v>58</v>
      </c>
      <c r="F56" s="104" t="s">
        <v>58</v>
      </c>
      <c r="G56" s="104" t="s">
        <v>58</v>
      </c>
      <c r="H56" s="48"/>
      <c r="I56" s="48"/>
      <c r="J56" s="48"/>
      <c r="K56" s="64"/>
      <c r="L56" s="62"/>
      <c r="M56" s="62"/>
      <c r="N56" s="62"/>
      <c r="O56" s="62"/>
      <c r="P56" s="62"/>
      <c r="Q56" s="62"/>
    </row>
    <row r="57" spans="1:17" s="27" customFormat="1" x14ac:dyDescent="0.25">
      <c r="A57" s="67" t="s">
        <v>49</v>
      </c>
      <c r="B57" s="103" t="s">
        <v>48</v>
      </c>
      <c r="C57" s="104" t="s">
        <v>48</v>
      </c>
      <c r="D57" s="104" t="s">
        <v>48</v>
      </c>
      <c r="E57" s="104" t="s">
        <v>48</v>
      </c>
      <c r="F57" s="104" t="s">
        <v>48</v>
      </c>
      <c r="G57" s="104" t="s">
        <v>48</v>
      </c>
      <c r="H57" s="48"/>
      <c r="I57" s="48"/>
      <c r="J57" s="48"/>
      <c r="K57" s="64"/>
      <c r="L57" s="62"/>
      <c r="M57" s="62"/>
      <c r="N57" s="62"/>
      <c r="O57" s="62"/>
      <c r="P57" s="62"/>
      <c r="Q57" s="62"/>
    </row>
    <row r="58" spans="1:17" s="27" customFormat="1" x14ac:dyDescent="0.25">
      <c r="A58" s="67" t="s">
        <v>50</v>
      </c>
      <c r="B58" s="103" t="s">
        <v>48</v>
      </c>
      <c r="C58" s="104" t="s">
        <v>48</v>
      </c>
      <c r="D58" s="104" t="s">
        <v>48</v>
      </c>
      <c r="E58" s="104" t="s">
        <v>48</v>
      </c>
      <c r="F58" s="104" t="s">
        <v>48</v>
      </c>
      <c r="G58" s="104" t="s">
        <v>48</v>
      </c>
      <c r="H58" s="48"/>
      <c r="I58" s="48"/>
      <c r="J58" s="48"/>
      <c r="K58" s="64"/>
      <c r="L58" s="62"/>
      <c r="M58" s="62"/>
      <c r="N58" s="62"/>
      <c r="O58" s="62"/>
      <c r="P58" s="62"/>
      <c r="Q58" s="62"/>
    </row>
    <row r="59" spans="1:17" s="27" customFormat="1" ht="45" x14ac:dyDescent="0.25">
      <c r="A59" s="85" t="s">
        <v>76</v>
      </c>
      <c r="B59" s="108" t="s">
        <v>37</v>
      </c>
      <c r="C59" s="109" t="s">
        <v>77</v>
      </c>
      <c r="D59" s="110" t="s">
        <v>78</v>
      </c>
      <c r="E59" s="109" t="s">
        <v>77</v>
      </c>
      <c r="F59" s="109" t="s">
        <v>79</v>
      </c>
      <c r="G59" s="109" t="s">
        <v>79</v>
      </c>
      <c r="H59" s="48"/>
      <c r="I59" s="48"/>
      <c r="J59" s="48"/>
      <c r="K59" s="64"/>
      <c r="L59" s="62"/>
      <c r="M59" s="62"/>
      <c r="N59" s="62"/>
      <c r="O59" s="62"/>
      <c r="P59" s="62"/>
      <c r="Q59" s="62"/>
    </row>
    <row r="60" spans="1:17" s="27" customFormat="1" ht="28.5" x14ac:dyDescent="0.25">
      <c r="A60" s="111" t="s">
        <v>739</v>
      </c>
      <c r="B60" s="112"/>
      <c r="C60" s="113"/>
      <c r="D60" s="113"/>
      <c r="E60" s="114"/>
      <c r="F60" s="114"/>
      <c r="G60" s="115"/>
      <c r="H60" s="71"/>
      <c r="I60" s="71"/>
      <c r="J60" s="71"/>
      <c r="K60" s="71"/>
      <c r="L60" s="62"/>
      <c r="M60" s="62"/>
      <c r="N60" s="62"/>
      <c r="O60" s="62"/>
      <c r="P60" s="62"/>
      <c r="Q60" s="62"/>
    </row>
    <row r="61" spans="1:17" s="27" customFormat="1" ht="25.5" x14ac:dyDescent="0.25">
      <c r="A61" s="545" t="s">
        <v>758</v>
      </c>
      <c r="B61" s="116" t="s">
        <v>80</v>
      </c>
      <c r="C61" s="117" t="s">
        <v>80</v>
      </c>
      <c r="D61" s="117" t="s">
        <v>80</v>
      </c>
      <c r="E61" s="117" t="s">
        <v>80</v>
      </c>
      <c r="F61" s="117" t="s">
        <v>80</v>
      </c>
      <c r="G61" s="117" t="s">
        <v>80</v>
      </c>
      <c r="H61" s="118"/>
      <c r="I61" s="118"/>
      <c r="J61" s="118"/>
      <c r="K61" s="118"/>
      <c r="L61" s="118"/>
      <c r="M61" s="118"/>
      <c r="N61" s="118"/>
      <c r="O61" s="62"/>
      <c r="P61" s="62"/>
      <c r="Q61" s="62"/>
    </row>
    <row r="62" spans="1:17" s="27" customFormat="1" x14ac:dyDescent="0.25">
      <c r="A62" s="101" t="s">
        <v>441</v>
      </c>
      <c r="B62" s="119" t="s">
        <v>81</v>
      </c>
      <c r="C62" s="120" t="s">
        <v>82</v>
      </c>
      <c r="D62" s="120" t="s">
        <v>83</v>
      </c>
      <c r="E62" s="120" t="s">
        <v>84</v>
      </c>
      <c r="F62" s="120" t="s">
        <v>85</v>
      </c>
      <c r="G62" s="120" t="s">
        <v>86</v>
      </c>
      <c r="H62" s="121"/>
      <c r="I62" s="121"/>
      <c r="J62" s="121"/>
      <c r="K62" s="121"/>
      <c r="L62" s="121"/>
      <c r="M62" s="121"/>
      <c r="N62" s="121"/>
      <c r="O62" s="62"/>
      <c r="P62" s="62"/>
      <c r="Q62" s="62"/>
    </row>
    <row r="63" spans="1:17" s="27" customFormat="1" x14ac:dyDescent="0.25">
      <c r="A63" s="101" t="s">
        <v>442</v>
      </c>
      <c r="B63" s="119" t="s">
        <v>81</v>
      </c>
      <c r="C63" s="120" t="s">
        <v>82</v>
      </c>
      <c r="D63" s="120" t="s">
        <v>83</v>
      </c>
      <c r="E63" s="120" t="s">
        <v>84</v>
      </c>
      <c r="F63" s="120" t="s">
        <v>85</v>
      </c>
      <c r="G63" s="120" t="s">
        <v>86</v>
      </c>
      <c r="H63" s="121"/>
      <c r="I63" s="121"/>
      <c r="J63" s="121"/>
      <c r="K63" s="121"/>
      <c r="L63" s="121"/>
      <c r="M63" s="121"/>
      <c r="N63" s="121"/>
      <c r="O63" s="62"/>
      <c r="P63" s="62"/>
      <c r="Q63" s="62"/>
    </row>
    <row r="64" spans="1:17" s="27" customFormat="1" x14ac:dyDescent="0.25">
      <c r="A64" s="101" t="s">
        <v>443</v>
      </c>
      <c r="B64" s="119" t="s">
        <v>81</v>
      </c>
      <c r="C64" s="120" t="s">
        <v>82</v>
      </c>
      <c r="D64" s="120" t="s">
        <v>83</v>
      </c>
      <c r="E64" s="120" t="s">
        <v>84</v>
      </c>
      <c r="F64" s="120" t="s">
        <v>85</v>
      </c>
      <c r="G64" s="120" t="s">
        <v>86</v>
      </c>
      <c r="H64" s="121"/>
      <c r="I64" s="121"/>
      <c r="J64" s="121"/>
      <c r="K64" s="121"/>
      <c r="L64" s="121"/>
      <c r="M64" s="121"/>
      <c r="N64" s="121"/>
      <c r="O64" s="62"/>
      <c r="P64" s="62"/>
      <c r="Q64" s="62"/>
    </row>
    <row r="65" spans="1:17" s="27" customFormat="1" x14ac:dyDescent="0.25">
      <c r="A65" s="101" t="s">
        <v>444</v>
      </c>
      <c r="B65" s="119" t="s">
        <v>81</v>
      </c>
      <c r="C65" s="120" t="s">
        <v>87</v>
      </c>
      <c r="D65" s="120" t="s">
        <v>83</v>
      </c>
      <c r="E65" s="120" t="s">
        <v>88</v>
      </c>
      <c r="F65" s="120" t="s">
        <v>85</v>
      </c>
      <c r="G65" s="120" t="s">
        <v>86</v>
      </c>
      <c r="H65" s="121"/>
      <c r="I65" s="121"/>
      <c r="J65" s="121"/>
      <c r="K65" s="121"/>
      <c r="L65" s="121"/>
      <c r="M65" s="121"/>
      <c r="N65" s="121"/>
      <c r="O65" s="62"/>
      <c r="P65" s="62"/>
      <c r="Q65" s="62"/>
    </row>
    <row r="66" spans="1:17" s="27" customFormat="1" x14ac:dyDescent="0.25">
      <c r="A66" s="101" t="s">
        <v>445</v>
      </c>
      <c r="B66" s="119" t="s">
        <v>81</v>
      </c>
      <c r="C66" s="120" t="s">
        <v>89</v>
      </c>
      <c r="D66" s="120" t="s">
        <v>83</v>
      </c>
      <c r="E66" s="120" t="s">
        <v>87</v>
      </c>
      <c r="F66" s="120" t="s">
        <v>85</v>
      </c>
      <c r="G66" s="120" t="s">
        <v>86</v>
      </c>
      <c r="H66" s="121"/>
      <c r="I66" s="121"/>
      <c r="J66" s="121"/>
      <c r="K66" s="121"/>
      <c r="L66" s="121"/>
      <c r="M66" s="121"/>
      <c r="N66" s="121"/>
      <c r="O66" s="62"/>
      <c r="P66" s="62"/>
      <c r="Q66" s="62"/>
    </row>
    <row r="67" spans="1:17" s="27" customFormat="1" x14ac:dyDescent="0.25">
      <c r="A67" s="101" t="s">
        <v>446</v>
      </c>
      <c r="B67" s="119" t="s">
        <v>81</v>
      </c>
      <c r="C67" s="120" t="s">
        <v>90</v>
      </c>
      <c r="D67" s="120" t="s">
        <v>83</v>
      </c>
      <c r="E67" s="120" t="s">
        <v>91</v>
      </c>
      <c r="F67" s="120" t="s">
        <v>85</v>
      </c>
      <c r="G67" s="120" t="s">
        <v>86</v>
      </c>
      <c r="H67" s="121"/>
      <c r="I67" s="121"/>
      <c r="J67" s="121"/>
      <c r="K67" s="121"/>
      <c r="L67" s="121"/>
      <c r="M67" s="121"/>
      <c r="N67" s="121"/>
      <c r="O67" s="62"/>
      <c r="P67" s="62"/>
      <c r="Q67" s="62"/>
    </row>
    <row r="68" spans="1:17" s="27" customFormat="1" x14ac:dyDescent="0.25">
      <c r="A68" s="101" t="s">
        <v>447</v>
      </c>
      <c r="B68" s="119" t="s">
        <v>81</v>
      </c>
      <c r="C68" s="120" t="s">
        <v>92</v>
      </c>
      <c r="D68" s="120" t="s">
        <v>83</v>
      </c>
      <c r="E68" s="120" t="s">
        <v>93</v>
      </c>
      <c r="F68" s="120" t="s">
        <v>85</v>
      </c>
      <c r="G68" s="120" t="s">
        <v>86</v>
      </c>
      <c r="H68" s="121"/>
      <c r="I68" s="121"/>
      <c r="J68" s="121"/>
      <c r="K68" s="121"/>
      <c r="L68" s="121"/>
      <c r="M68" s="121"/>
      <c r="N68" s="121"/>
      <c r="O68" s="62"/>
      <c r="P68" s="62"/>
      <c r="Q68" s="62"/>
    </row>
    <row r="69" spans="1:17" s="27" customFormat="1" x14ac:dyDescent="0.25">
      <c r="A69" s="101" t="s">
        <v>448</v>
      </c>
      <c r="B69" s="119" t="s">
        <v>81</v>
      </c>
      <c r="C69" s="120" t="s">
        <v>94</v>
      </c>
      <c r="D69" s="120" t="s">
        <v>83</v>
      </c>
      <c r="E69" s="120" t="s">
        <v>95</v>
      </c>
      <c r="F69" s="120" t="s">
        <v>85</v>
      </c>
      <c r="G69" s="120" t="s">
        <v>86</v>
      </c>
      <c r="H69" s="121"/>
      <c r="I69" s="121"/>
      <c r="J69" s="121"/>
      <c r="K69" s="121"/>
      <c r="L69" s="121"/>
      <c r="M69" s="121"/>
      <c r="N69" s="121"/>
      <c r="O69" s="62"/>
      <c r="P69" s="62"/>
      <c r="Q69" s="62"/>
    </row>
    <row r="70" spans="1:17" s="27" customFormat="1" x14ac:dyDescent="0.25">
      <c r="A70" s="101" t="s">
        <v>449</v>
      </c>
      <c r="B70" s="119" t="s">
        <v>81</v>
      </c>
      <c r="C70" s="120" t="s">
        <v>96</v>
      </c>
      <c r="D70" s="120" t="s">
        <v>83</v>
      </c>
      <c r="E70" s="120" t="s">
        <v>97</v>
      </c>
      <c r="F70" s="120" t="s">
        <v>85</v>
      </c>
      <c r="G70" s="120" t="s">
        <v>86</v>
      </c>
      <c r="H70" s="121"/>
      <c r="I70" s="121"/>
      <c r="J70" s="121"/>
      <c r="K70" s="121"/>
      <c r="L70" s="121"/>
      <c r="M70" s="121"/>
      <c r="N70" s="121"/>
      <c r="O70" s="62"/>
      <c r="P70" s="62"/>
      <c r="Q70" s="62"/>
    </row>
    <row r="71" spans="1:17" s="27" customFormat="1" x14ac:dyDescent="0.25">
      <c r="A71" s="101" t="s">
        <v>450</v>
      </c>
      <c r="B71" s="119" t="s">
        <v>81</v>
      </c>
      <c r="C71" s="120" t="s">
        <v>98</v>
      </c>
      <c r="D71" s="120" t="s">
        <v>83</v>
      </c>
      <c r="E71" s="120" t="s">
        <v>99</v>
      </c>
      <c r="F71" s="120" t="s">
        <v>85</v>
      </c>
      <c r="G71" s="120" t="s">
        <v>86</v>
      </c>
      <c r="H71" s="121"/>
      <c r="I71" s="121"/>
      <c r="J71" s="121"/>
      <c r="K71" s="121"/>
      <c r="L71" s="121"/>
      <c r="M71" s="121"/>
      <c r="N71" s="121"/>
      <c r="O71" s="62"/>
      <c r="P71" s="62"/>
      <c r="Q71" s="62"/>
    </row>
    <row r="72" spans="1:17" s="27" customFormat="1" x14ac:dyDescent="0.25">
      <c r="A72" s="101" t="s">
        <v>451</v>
      </c>
      <c r="B72" s="119" t="s">
        <v>81</v>
      </c>
      <c r="C72" s="120" t="s">
        <v>100</v>
      </c>
      <c r="D72" s="120" t="s">
        <v>83</v>
      </c>
      <c r="E72" s="120" t="s">
        <v>101</v>
      </c>
      <c r="F72" s="120" t="s">
        <v>85</v>
      </c>
      <c r="G72" s="120" t="s">
        <v>86</v>
      </c>
      <c r="H72" s="121"/>
      <c r="I72" s="121"/>
      <c r="J72" s="121"/>
      <c r="K72" s="121"/>
      <c r="L72" s="121"/>
      <c r="M72" s="121"/>
      <c r="N72" s="121"/>
      <c r="O72" s="62"/>
      <c r="P72" s="62"/>
      <c r="Q72" s="62"/>
    </row>
    <row r="73" spans="1:17" s="27" customFormat="1" x14ac:dyDescent="0.25">
      <c r="A73" s="101" t="s">
        <v>452</v>
      </c>
      <c r="B73" s="119" t="s">
        <v>81</v>
      </c>
      <c r="C73" s="120" t="s">
        <v>102</v>
      </c>
      <c r="D73" s="120" t="s">
        <v>83</v>
      </c>
      <c r="E73" s="120" t="s">
        <v>103</v>
      </c>
      <c r="F73" s="120" t="s">
        <v>85</v>
      </c>
      <c r="G73" s="120" t="s">
        <v>86</v>
      </c>
      <c r="H73" s="121"/>
      <c r="I73" s="121"/>
      <c r="J73" s="121"/>
      <c r="K73" s="121"/>
      <c r="L73" s="121"/>
      <c r="M73" s="121"/>
      <c r="N73" s="121"/>
      <c r="O73" s="62"/>
      <c r="P73" s="62"/>
      <c r="Q73" s="62"/>
    </row>
    <row r="74" spans="1:17" s="27" customFormat="1" x14ac:dyDescent="0.25">
      <c r="A74" s="101" t="s">
        <v>104</v>
      </c>
      <c r="B74" s="119" t="s">
        <v>81</v>
      </c>
      <c r="C74" s="120" t="s">
        <v>102</v>
      </c>
      <c r="D74" s="120" t="s">
        <v>83</v>
      </c>
      <c r="E74" s="120" t="s">
        <v>103</v>
      </c>
      <c r="F74" s="120" t="s">
        <v>85</v>
      </c>
      <c r="G74" s="120" t="s">
        <v>86</v>
      </c>
      <c r="H74" s="122"/>
      <c r="I74" s="122"/>
      <c r="J74" s="122"/>
      <c r="K74" s="122"/>
      <c r="L74" s="122"/>
      <c r="M74" s="122"/>
      <c r="N74" s="122"/>
      <c r="O74" s="62"/>
      <c r="P74" s="62"/>
      <c r="Q74" s="62"/>
    </row>
    <row r="75" spans="1:17" s="27" customFormat="1" x14ac:dyDescent="0.25">
      <c r="A75" s="101" t="s">
        <v>105</v>
      </c>
      <c r="B75" s="119" t="s">
        <v>81</v>
      </c>
      <c r="C75" s="120" t="s">
        <v>102</v>
      </c>
      <c r="D75" s="120" t="s">
        <v>83</v>
      </c>
      <c r="E75" s="120" t="s">
        <v>103</v>
      </c>
      <c r="F75" s="120" t="s">
        <v>85</v>
      </c>
      <c r="G75" s="120" t="s">
        <v>86</v>
      </c>
      <c r="H75" s="122"/>
      <c r="I75" s="122"/>
      <c r="J75" s="122"/>
      <c r="K75" s="122"/>
      <c r="L75" s="122"/>
      <c r="M75" s="122"/>
      <c r="N75" s="122"/>
      <c r="O75" s="62"/>
      <c r="P75" s="62"/>
      <c r="Q75" s="62"/>
    </row>
    <row r="76" spans="1:17" s="27" customFormat="1" x14ac:dyDescent="0.25">
      <c r="A76" s="101" t="s">
        <v>66</v>
      </c>
      <c r="B76" s="123" t="s">
        <v>106</v>
      </c>
      <c r="C76" s="124" t="s">
        <v>107</v>
      </c>
      <c r="D76" s="125">
        <v>2.0500000000000001E-2</v>
      </c>
      <c r="E76" s="124" t="s">
        <v>108</v>
      </c>
      <c r="F76" s="120" t="s">
        <v>85</v>
      </c>
      <c r="G76" s="120" t="s">
        <v>85</v>
      </c>
      <c r="H76" s="126"/>
      <c r="I76" s="126"/>
      <c r="J76" s="126"/>
      <c r="K76" s="126"/>
      <c r="L76" s="126"/>
      <c r="M76" s="126"/>
      <c r="N76" s="126"/>
      <c r="O76" s="62"/>
      <c r="P76" s="62"/>
      <c r="Q76" s="62"/>
    </row>
    <row r="77" spans="1:17" s="27" customFormat="1" x14ac:dyDescent="0.25">
      <c r="A77" s="105" t="s">
        <v>109</v>
      </c>
      <c r="B77" s="127">
        <v>0.04</v>
      </c>
      <c r="C77" s="128">
        <v>4.4999999999999998E-2</v>
      </c>
      <c r="D77" s="129"/>
      <c r="E77" s="128">
        <v>0.04</v>
      </c>
      <c r="F77" s="128">
        <v>0.04</v>
      </c>
      <c r="G77" s="128">
        <v>0.04</v>
      </c>
      <c r="H77" s="126"/>
      <c r="I77" s="126"/>
      <c r="J77" s="126"/>
      <c r="K77" s="126"/>
      <c r="L77" s="126"/>
      <c r="M77" s="126"/>
      <c r="N77" s="126"/>
      <c r="O77" s="62"/>
      <c r="P77" s="62"/>
      <c r="Q77" s="62"/>
    </row>
    <row r="78" spans="1:17" s="27" customFormat="1" ht="30" x14ac:dyDescent="0.25">
      <c r="A78" s="130" t="s">
        <v>110</v>
      </c>
      <c r="B78" s="131" t="s">
        <v>111</v>
      </c>
      <c r="C78" s="132" t="s">
        <v>112</v>
      </c>
      <c r="D78" s="133" t="s">
        <v>113</v>
      </c>
      <c r="E78" s="134" t="s">
        <v>114</v>
      </c>
      <c r="F78" s="134" t="s">
        <v>115</v>
      </c>
      <c r="G78" s="133" t="s">
        <v>116</v>
      </c>
    </row>
    <row r="79" spans="1:17" s="27" customFormat="1" ht="31.5" customHeight="1" x14ac:dyDescent="0.25">
      <c r="A79" s="135"/>
      <c r="B79" s="132" t="s">
        <v>117</v>
      </c>
      <c r="C79" s="136"/>
      <c r="D79" s="137"/>
      <c r="E79" s="137"/>
      <c r="F79" s="137"/>
      <c r="G79" s="138"/>
    </row>
    <row r="80" spans="1:17" x14ac:dyDescent="0.25">
      <c r="A80" s="139"/>
      <c r="B80" s="139"/>
      <c r="C80" s="139"/>
    </row>
    <row r="81" spans="1:3" x14ac:dyDescent="0.25">
      <c r="A81" s="139"/>
      <c r="B81" s="139"/>
      <c r="C81" s="139"/>
    </row>
    <row r="82" spans="1:3" x14ac:dyDescent="0.25">
      <c r="A82" s="139"/>
      <c r="B82" s="139"/>
      <c r="C82" s="139"/>
    </row>
    <row r="83" spans="1:3" x14ac:dyDescent="0.25">
      <c r="A83" s="139"/>
      <c r="B83" s="139"/>
      <c r="C83" s="139"/>
    </row>
  </sheetData>
  <pageMargins left="0.7" right="0.7" top="0.75" bottom="0.75" header="0.3" footer="0.3"/>
  <pageSetup scale="67" fitToHeight="0" orientation="landscape" r:id="rId1"/>
  <rowBreaks count="2" manualBreakCount="2">
    <brk id="43" max="6" man="1"/>
    <brk id="79"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14181-5ABA-4E24-A951-76A357CC4823}">
  <dimension ref="A1:L42"/>
  <sheetViews>
    <sheetView zoomScaleNormal="100" workbookViewId="0">
      <selection activeCell="E51" sqref="E51"/>
    </sheetView>
  </sheetViews>
  <sheetFormatPr defaultRowHeight="15" x14ac:dyDescent="0.25"/>
  <cols>
    <col min="1" max="1" width="48.7109375" style="21" customWidth="1"/>
    <col min="2" max="2" width="43.7109375" style="21" customWidth="1"/>
    <col min="3" max="3" width="49.28515625" style="21" customWidth="1"/>
    <col min="4" max="4" width="11.28515625" style="21" customWidth="1"/>
    <col min="5" max="16384" width="9.140625" style="21"/>
  </cols>
  <sheetData>
    <row r="1" spans="1:12" x14ac:dyDescent="0.25">
      <c r="A1" s="1" t="s">
        <v>782</v>
      </c>
      <c r="B1" s="20"/>
      <c r="C1" s="20"/>
      <c r="D1" s="20"/>
    </row>
    <row r="2" spans="1:12" x14ac:dyDescent="0.25">
      <c r="A2" s="22" t="s">
        <v>386</v>
      </c>
      <c r="B2" s="22"/>
      <c r="C2" s="22"/>
      <c r="D2" s="22"/>
    </row>
    <row r="3" spans="1:12" x14ac:dyDescent="0.25">
      <c r="A3" s="20"/>
      <c r="B3" s="20"/>
      <c r="C3" s="20"/>
      <c r="D3" s="20"/>
    </row>
    <row r="4" spans="1:12" ht="20.25" x14ac:dyDescent="0.3">
      <c r="A4" s="310" t="s">
        <v>777</v>
      </c>
      <c r="B4" s="20"/>
      <c r="C4" s="20"/>
      <c r="D4" s="20"/>
    </row>
    <row r="5" spans="1:12" s="551" customFormat="1" ht="20.25" x14ac:dyDescent="0.3">
      <c r="A5" s="310" t="s">
        <v>776</v>
      </c>
      <c r="B5" s="310"/>
      <c r="C5" s="310"/>
      <c r="D5" s="310"/>
    </row>
    <row r="6" spans="1:12" x14ac:dyDescent="0.25">
      <c r="A6" s="20" t="s">
        <v>679</v>
      </c>
      <c r="B6" s="20"/>
      <c r="C6" s="20"/>
      <c r="D6" s="20"/>
    </row>
    <row r="7" spans="1:12" x14ac:dyDescent="0.25">
      <c r="A7" s="21" t="s">
        <v>680</v>
      </c>
    </row>
    <row r="8" spans="1:12" x14ac:dyDescent="0.25">
      <c r="A8" s="20"/>
      <c r="B8" s="20"/>
      <c r="C8" s="20"/>
      <c r="D8" s="20"/>
    </row>
    <row r="9" spans="1:12" x14ac:dyDescent="0.25">
      <c r="A9" s="557" t="s">
        <v>681</v>
      </c>
      <c r="B9" s="23"/>
      <c r="C9" s="23"/>
    </row>
    <row r="10" spans="1:12" s="27" customFormat="1" ht="28.5" x14ac:dyDescent="0.25">
      <c r="A10" s="572" t="s">
        <v>453</v>
      </c>
      <c r="B10" s="26" t="s">
        <v>21</v>
      </c>
      <c r="C10" s="243" t="s">
        <v>454</v>
      </c>
      <c r="D10" s="43"/>
    </row>
    <row r="11" spans="1:12" s="27" customFormat="1" ht="20.100000000000001" customHeight="1" x14ac:dyDescent="0.25">
      <c r="A11" s="334" t="s">
        <v>27</v>
      </c>
      <c r="B11" s="335"/>
      <c r="C11" s="336"/>
      <c r="D11" s="139"/>
    </row>
    <row r="12" spans="1:12" s="27" customFormat="1" x14ac:dyDescent="0.25">
      <c r="A12" s="337" t="s">
        <v>28</v>
      </c>
      <c r="B12" s="338">
        <v>0.6</v>
      </c>
      <c r="C12" s="339">
        <v>0.6</v>
      </c>
      <c r="D12" s="340"/>
      <c r="E12" s="340"/>
      <c r="F12" s="340"/>
      <c r="G12" s="340"/>
      <c r="H12" s="340"/>
      <c r="I12" s="341"/>
      <c r="J12" s="341"/>
      <c r="K12" s="341"/>
      <c r="L12" s="341"/>
    </row>
    <row r="13" spans="1:12" s="27" customFormat="1" x14ac:dyDescent="0.25">
      <c r="A13" s="342" t="s">
        <v>29</v>
      </c>
      <c r="B13" s="343">
        <v>10000</v>
      </c>
      <c r="C13" s="325">
        <v>1000</v>
      </c>
      <c r="D13" s="35"/>
      <c r="E13" s="35"/>
      <c r="F13" s="35"/>
      <c r="G13" s="35"/>
      <c r="H13" s="35"/>
      <c r="I13" s="341"/>
      <c r="J13" s="341"/>
      <c r="K13" s="341"/>
      <c r="L13" s="341"/>
    </row>
    <row r="14" spans="1:12" s="27" customFormat="1" x14ac:dyDescent="0.25">
      <c r="A14" s="342" t="s">
        <v>455</v>
      </c>
      <c r="B14" s="344" t="s">
        <v>456</v>
      </c>
      <c r="C14" s="44" t="s">
        <v>456</v>
      </c>
      <c r="D14" s="48"/>
      <c r="E14" s="48"/>
      <c r="F14" s="48"/>
      <c r="G14" s="48"/>
      <c r="H14" s="48"/>
      <c r="I14" s="341"/>
      <c r="J14" s="341"/>
      <c r="K14" s="341"/>
      <c r="L14" s="341"/>
    </row>
    <row r="15" spans="1:12" s="27" customFormat="1" x14ac:dyDescent="0.25">
      <c r="A15" s="342" t="s">
        <v>457</v>
      </c>
      <c r="B15" s="344" t="s">
        <v>456</v>
      </c>
      <c r="C15" s="44" t="s">
        <v>456</v>
      </c>
      <c r="D15" s="48"/>
      <c r="E15" s="48"/>
      <c r="F15" s="48"/>
      <c r="G15" s="48"/>
      <c r="H15" s="48"/>
      <c r="I15" s="341"/>
      <c r="J15" s="341"/>
      <c r="K15" s="341"/>
      <c r="L15" s="341"/>
    </row>
    <row r="16" spans="1:12" s="27" customFormat="1" x14ac:dyDescent="0.25">
      <c r="A16" s="345" t="s">
        <v>458</v>
      </c>
      <c r="B16" s="346" t="s">
        <v>459</v>
      </c>
      <c r="C16" s="51" t="s">
        <v>460</v>
      </c>
      <c r="D16" s="48"/>
      <c r="E16" s="48"/>
      <c r="F16" s="48"/>
      <c r="G16" s="48"/>
      <c r="H16" s="48"/>
      <c r="I16" s="341"/>
      <c r="J16" s="341"/>
      <c r="K16" s="341"/>
      <c r="L16" s="341"/>
    </row>
    <row r="17" spans="1:12" s="27" customFormat="1" x14ac:dyDescent="0.25">
      <c r="A17" s="546" t="s">
        <v>741</v>
      </c>
      <c r="B17" s="347"/>
      <c r="C17" s="348"/>
      <c r="D17" s="48"/>
      <c r="E17" s="48"/>
      <c r="F17" s="48"/>
      <c r="G17" s="341"/>
      <c r="H17" s="341"/>
      <c r="I17" s="341"/>
      <c r="J17" s="341"/>
      <c r="K17" s="341"/>
      <c r="L17" s="341"/>
    </row>
    <row r="18" spans="1:12" s="27" customFormat="1" x14ac:dyDescent="0.25">
      <c r="A18" s="349" t="s">
        <v>461</v>
      </c>
      <c r="B18" s="350" t="s">
        <v>462</v>
      </c>
      <c r="C18" s="351" t="s">
        <v>462</v>
      </c>
      <c r="D18" s="341"/>
      <c r="E18" s="341"/>
      <c r="F18" s="341"/>
      <c r="G18" s="341"/>
      <c r="H18" s="341"/>
      <c r="I18" s="341"/>
      <c r="J18" s="341"/>
      <c r="K18" s="341"/>
      <c r="L18" s="341"/>
    </row>
    <row r="19" spans="1:12" s="27" customFormat="1" x14ac:dyDescent="0.25">
      <c r="A19" s="352" t="s">
        <v>254</v>
      </c>
      <c r="B19" s="98" t="s">
        <v>292</v>
      </c>
      <c r="C19" s="97" t="s">
        <v>292</v>
      </c>
      <c r="D19" s="341"/>
      <c r="E19" s="341"/>
      <c r="F19" s="341"/>
      <c r="G19" s="341"/>
      <c r="H19" s="341"/>
      <c r="I19" s="341"/>
      <c r="J19" s="341"/>
      <c r="K19" s="341"/>
      <c r="L19" s="341"/>
    </row>
    <row r="20" spans="1:12" s="27" customFormat="1" x14ac:dyDescent="0.25">
      <c r="A20" s="353" t="s">
        <v>463</v>
      </c>
      <c r="B20" s="347"/>
      <c r="C20" s="354"/>
      <c r="D20" s="48"/>
      <c r="E20" s="48"/>
      <c r="F20" s="48"/>
      <c r="G20" s="341"/>
      <c r="H20" s="341"/>
      <c r="I20" s="341"/>
      <c r="J20" s="341"/>
      <c r="K20" s="341"/>
      <c r="L20" s="341"/>
    </row>
    <row r="21" spans="1:12" s="27" customFormat="1" x14ac:dyDescent="0.25">
      <c r="A21" s="337" t="s">
        <v>464</v>
      </c>
      <c r="B21" s="355">
        <v>2.54</v>
      </c>
      <c r="C21" s="356">
        <v>1.24</v>
      </c>
      <c r="D21" s="357"/>
      <c r="E21" s="357"/>
      <c r="F21" s="357"/>
      <c r="G21" s="357"/>
      <c r="H21" s="357"/>
      <c r="I21" s="341"/>
      <c r="J21" s="341"/>
      <c r="K21" s="341"/>
      <c r="L21" s="341"/>
    </row>
    <row r="22" spans="1:12" s="27" customFormat="1" x14ac:dyDescent="0.25">
      <c r="A22" s="342" t="s">
        <v>740</v>
      </c>
      <c r="B22" s="358">
        <v>2.54</v>
      </c>
      <c r="C22" s="359">
        <v>1.24</v>
      </c>
      <c r="D22" s="357"/>
      <c r="E22" s="357"/>
      <c r="F22" s="357"/>
      <c r="G22" s="357"/>
      <c r="H22" s="357"/>
      <c r="I22" s="341"/>
      <c r="J22" s="341"/>
      <c r="K22" s="341"/>
      <c r="L22" s="341"/>
    </row>
    <row r="23" spans="1:12" s="27" customFormat="1" x14ac:dyDescent="0.25">
      <c r="A23" s="342" t="s">
        <v>748</v>
      </c>
      <c r="B23" s="358">
        <v>2.54</v>
      </c>
      <c r="C23" s="359">
        <v>1.24</v>
      </c>
      <c r="D23" s="357"/>
      <c r="E23" s="357"/>
      <c r="F23" s="357"/>
      <c r="G23" s="357"/>
      <c r="H23" s="357"/>
      <c r="I23" s="341"/>
      <c r="J23" s="341"/>
      <c r="K23" s="341"/>
      <c r="L23" s="341"/>
    </row>
    <row r="24" spans="1:12" s="27" customFormat="1" x14ac:dyDescent="0.25">
      <c r="A24" s="342" t="s">
        <v>749</v>
      </c>
      <c r="B24" s="358">
        <v>2.54</v>
      </c>
      <c r="C24" s="359">
        <v>1.24</v>
      </c>
      <c r="D24" s="357"/>
      <c r="E24" s="357"/>
      <c r="F24" s="357"/>
      <c r="G24" s="357"/>
      <c r="H24" s="357"/>
      <c r="I24" s="341"/>
      <c r="J24" s="341"/>
      <c r="K24" s="341"/>
      <c r="L24" s="341"/>
    </row>
    <row r="25" spans="1:12" s="27" customFormat="1" x14ac:dyDescent="0.25">
      <c r="A25" s="342" t="s">
        <v>750</v>
      </c>
      <c r="B25" s="358">
        <v>2.54</v>
      </c>
      <c r="C25" s="359">
        <v>1.24</v>
      </c>
      <c r="D25" s="357"/>
      <c r="E25" s="357"/>
      <c r="F25" s="357"/>
      <c r="G25" s="357"/>
      <c r="H25" s="357"/>
      <c r="I25" s="341"/>
      <c r="J25" s="341"/>
      <c r="K25" s="341"/>
      <c r="L25" s="341"/>
    </row>
    <row r="26" spans="1:12" s="27" customFormat="1" x14ac:dyDescent="0.25">
      <c r="A26" s="342" t="s">
        <v>751</v>
      </c>
      <c r="B26" s="358">
        <v>2.54</v>
      </c>
      <c r="C26" s="359">
        <v>1.24</v>
      </c>
      <c r="D26" s="357"/>
      <c r="E26" s="357"/>
      <c r="F26" s="357"/>
      <c r="G26" s="357"/>
      <c r="H26" s="357"/>
      <c r="I26" s="341"/>
      <c r="J26" s="341"/>
      <c r="K26" s="341"/>
      <c r="L26" s="341"/>
    </row>
    <row r="27" spans="1:12" s="27" customFormat="1" x14ac:dyDescent="0.25">
      <c r="A27" s="342" t="s">
        <v>752</v>
      </c>
      <c r="B27" s="358">
        <v>2.54</v>
      </c>
      <c r="C27" s="359">
        <v>1.24</v>
      </c>
      <c r="D27" s="357"/>
      <c r="E27" s="357"/>
      <c r="F27" s="357"/>
      <c r="G27" s="357"/>
      <c r="H27" s="357"/>
      <c r="I27" s="341"/>
      <c r="J27" s="341"/>
      <c r="K27" s="341"/>
      <c r="L27" s="341"/>
    </row>
    <row r="28" spans="1:12" s="27" customFormat="1" x14ac:dyDescent="0.25">
      <c r="A28" s="342" t="s">
        <v>753</v>
      </c>
      <c r="B28" s="358">
        <v>2.54</v>
      </c>
      <c r="C28" s="359">
        <v>2.2200000000000002</v>
      </c>
      <c r="D28" s="357"/>
      <c r="E28" s="357"/>
      <c r="F28" s="357"/>
      <c r="G28" s="357"/>
      <c r="H28" s="357"/>
      <c r="I28" s="341"/>
      <c r="J28" s="341"/>
      <c r="K28" s="341"/>
      <c r="L28" s="341"/>
    </row>
    <row r="29" spans="1:12" s="27" customFormat="1" x14ac:dyDescent="0.25">
      <c r="A29" s="342" t="s">
        <v>754</v>
      </c>
      <c r="B29" s="358">
        <v>2.54</v>
      </c>
      <c r="C29" s="359">
        <v>2.2200000000000002</v>
      </c>
      <c r="D29" s="357"/>
      <c r="E29" s="357"/>
      <c r="F29" s="357"/>
      <c r="G29" s="357"/>
      <c r="H29" s="357"/>
      <c r="I29" s="341"/>
      <c r="J29" s="341"/>
      <c r="K29" s="341"/>
      <c r="L29" s="341"/>
    </row>
    <row r="30" spans="1:12" s="27" customFormat="1" x14ac:dyDescent="0.25">
      <c r="A30" s="342" t="s">
        <v>755</v>
      </c>
      <c r="B30" s="358">
        <v>2.54</v>
      </c>
      <c r="C30" s="359">
        <v>3.01</v>
      </c>
      <c r="D30" s="357"/>
      <c r="E30" s="357"/>
      <c r="F30" s="357"/>
      <c r="G30" s="357"/>
      <c r="H30" s="357"/>
      <c r="I30" s="341"/>
      <c r="J30" s="341"/>
      <c r="K30" s="341"/>
      <c r="L30" s="341"/>
    </row>
    <row r="31" spans="1:12" s="27" customFormat="1" x14ac:dyDescent="0.25">
      <c r="A31" s="342" t="s">
        <v>756</v>
      </c>
      <c r="B31" s="358">
        <v>2.54</v>
      </c>
      <c r="C31" s="359">
        <v>3.01</v>
      </c>
      <c r="D31" s="357"/>
      <c r="E31" s="357"/>
      <c r="F31" s="357"/>
      <c r="G31" s="357"/>
      <c r="H31" s="357"/>
      <c r="I31" s="341"/>
      <c r="J31" s="341"/>
      <c r="K31" s="341"/>
      <c r="L31" s="341"/>
    </row>
    <row r="32" spans="1:12" s="27" customFormat="1" x14ac:dyDescent="0.25">
      <c r="A32" s="342" t="s">
        <v>757</v>
      </c>
      <c r="B32" s="358">
        <v>2.54</v>
      </c>
      <c r="C32" s="359">
        <v>3.01</v>
      </c>
      <c r="D32" s="357"/>
      <c r="E32" s="357"/>
      <c r="F32" s="357"/>
      <c r="G32" s="357"/>
      <c r="H32" s="357"/>
      <c r="I32" s="341"/>
      <c r="J32" s="341"/>
      <c r="K32" s="341"/>
      <c r="L32" s="341"/>
    </row>
    <row r="33" spans="1:12" s="27" customFormat="1" x14ac:dyDescent="0.25">
      <c r="A33" s="342" t="s">
        <v>465</v>
      </c>
      <c r="B33" s="358">
        <v>2.54</v>
      </c>
      <c r="C33" s="359">
        <v>3.01</v>
      </c>
      <c r="D33" s="357"/>
      <c r="E33" s="357"/>
      <c r="F33" s="357"/>
      <c r="G33" s="357"/>
      <c r="H33" s="357"/>
      <c r="I33" s="341"/>
      <c r="J33" s="341"/>
      <c r="K33" s="341"/>
      <c r="L33" s="341"/>
    </row>
    <row r="34" spans="1:12" s="27" customFormat="1" x14ac:dyDescent="0.25">
      <c r="A34" s="548" t="s">
        <v>466</v>
      </c>
      <c r="B34" s="360">
        <v>2.54</v>
      </c>
      <c r="C34" s="361">
        <v>3.01</v>
      </c>
      <c r="D34" s="357"/>
      <c r="E34" s="357"/>
      <c r="F34" s="357"/>
      <c r="G34" s="357"/>
      <c r="H34" s="357"/>
      <c r="I34" s="341"/>
      <c r="J34" s="341"/>
      <c r="K34" s="341"/>
      <c r="L34" s="341"/>
    </row>
    <row r="35" spans="1:12" s="27" customFormat="1" x14ac:dyDescent="0.25">
      <c r="A35" s="362"/>
      <c r="B35" s="131" t="s">
        <v>111</v>
      </c>
      <c r="C35" s="134" t="s">
        <v>467</v>
      </c>
      <c r="D35" s="43"/>
    </row>
    <row r="36" spans="1:12" s="27" customFormat="1" x14ac:dyDescent="0.25">
      <c r="A36" s="130" t="s">
        <v>110</v>
      </c>
      <c r="B36" s="176" t="s">
        <v>113</v>
      </c>
      <c r="C36" s="132" t="s">
        <v>114</v>
      </c>
      <c r="D36" s="139"/>
    </row>
    <row r="37" spans="1:12" s="27" customFormat="1" ht="20.100000000000001" customHeight="1" x14ac:dyDescent="0.25">
      <c r="A37" s="363"/>
      <c r="B37" s="364" t="s">
        <v>115</v>
      </c>
      <c r="C37" s="132" t="s">
        <v>117</v>
      </c>
      <c r="D37" s="139"/>
    </row>
    <row r="38" spans="1:12" s="27" customFormat="1" ht="20.100000000000001" customHeight="1" x14ac:dyDescent="0.25">
      <c r="A38" s="365"/>
      <c r="B38" s="366" t="s">
        <v>162</v>
      </c>
      <c r="C38" s="367"/>
      <c r="D38" s="139"/>
    </row>
    <row r="39" spans="1:12" x14ac:dyDescent="0.25">
      <c r="A39" s="139"/>
      <c r="B39" s="139"/>
      <c r="C39" s="139"/>
      <c r="D39" s="139"/>
    </row>
    <row r="40" spans="1:12" x14ac:dyDescent="0.25">
      <c r="A40" s="139"/>
      <c r="B40" s="139"/>
      <c r="C40" s="139"/>
      <c r="D40" s="139"/>
    </row>
    <row r="41" spans="1:12" x14ac:dyDescent="0.25">
      <c r="A41" s="139"/>
      <c r="B41" s="139"/>
      <c r="C41" s="139"/>
      <c r="D41" s="139"/>
    </row>
    <row r="42" spans="1:12" x14ac:dyDescent="0.25">
      <c r="A42" s="139"/>
      <c r="B42" s="139"/>
      <c r="C42" s="139"/>
      <c r="D42" s="139"/>
    </row>
  </sheetData>
  <pageMargins left="0.7" right="0.7" top="0.75" bottom="0.75" header="0.3" footer="0.3"/>
  <pageSetup scale="63" orientation="portrait" r:id="rId1"/>
  <rowBreaks count="1" manualBreakCount="1">
    <brk id="68"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1A09-BB16-421D-83CB-884D28371A0A}">
  <dimension ref="A1:P31"/>
  <sheetViews>
    <sheetView zoomScale="85" zoomScaleNormal="85" workbookViewId="0">
      <selection activeCell="F6" sqref="F6"/>
    </sheetView>
  </sheetViews>
  <sheetFormatPr defaultRowHeight="15" x14ac:dyDescent="0.25"/>
  <cols>
    <col min="1" max="1" width="28.28515625" style="21" customWidth="1"/>
    <col min="2" max="14" width="20.7109375" style="21" customWidth="1"/>
    <col min="15" max="16384" width="9.140625" style="21"/>
  </cols>
  <sheetData>
    <row r="1" spans="1:16" x14ac:dyDescent="0.25">
      <c r="A1" s="1" t="s">
        <v>782</v>
      </c>
      <c r="B1" s="20"/>
      <c r="C1" s="20"/>
      <c r="D1" s="20"/>
      <c r="E1" s="20"/>
      <c r="F1" s="20"/>
      <c r="G1" s="20"/>
      <c r="H1" s="20"/>
    </row>
    <row r="2" spans="1:16" x14ac:dyDescent="0.25">
      <c r="A2" s="22" t="s">
        <v>386</v>
      </c>
      <c r="B2" s="22"/>
      <c r="C2" s="22"/>
      <c r="D2" s="22"/>
      <c r="E2" s="22"/>
      <c r="F2" s="22"/>
      <c r="G2" s="22"/>
      <c r="H2" s="22"/>
    </row>
    <row r="3" spans="1:16" x14ac:dyDescent="0.25">
      <c r="A3" s="20"/>
      <c r="B3" s="20"/>
      <c r="C3" s="20"/>
      <c r="D3" s="20"/>
      <c r="E3" s="20"/>
      <c r="F3" s="20"/>
      <c r="G3" s="20"/>
      <c r="H3" s="20"/>
    </row>
    <row r="4" spans="1:16" ht="20.25" x14ac:dyDescent="0.3">
      <c r="A4" s="310" t="s">
        <v>778</v>
      </c>
      <c r="B4" s="20"/>
      <c r="C4" s="20"/>
      <c r="D4" s="20"/>
      <c r="E4" s="20"/>
      <c r="F4" s="20"/>
      <c r="G4" s="20"/>
      <c r="H4" s="20"/>
    </row>
    <row r="5" spans="1:16" x14ac:dyDescent="0.25">
      <c r="A5" s="20" t="s">
        <v>679</v>
      </c>
      <c r="B5" s="20"/>
      <c r="C5" s="20"/>
      <c r="D5" s="20"/>
      <c r="E5" s="20"/>
      <c r="F5" s="20"/>
      <c r="G5" s="20"/>
      <c r="H5" s="20"/>
    </row>
    <row r="6" spans="1:16" x14ac:dyDescent="0.25">
      <c r="A6" s="21" t="s">
        <v>680</v>
      </c>
    </row>
    <row r="7" spans="1:16" x14ac:dyDescent="0.25">
      <c r="A7" s="20"/>
      <c r="B7" s="20"/>
      <c r="C7" s="20"/>
      <c r="D7" s="20"/>
      <c r="E7" s="20"/>
      <c r="F7" s="20"/>
      <c r="G7" s="20"/>
      <c r="H7" s="20"/>
    </row>
    <row r="8" spans="1:16" x14ac:dyDescent="0.25">
      <c r="A8" s="23" t="s">
        <v>681</v>
      </c>
      <c r="B8" s="23"/>
      <c r="C8" s="23"/>
      <c r="D8" s="23"/>
      <c r="E8" s="23"/>
      <c r="F8" s="23"/>
      <c r="G8" s="23"/>
    </row>
    <row r="9" spans="1:16" s="27" customFormat="1" ht="63.75" x14ac:dyDescent="0.25">
      <c r="A9" s="572" t="s">
        <v>468</v>
      </c>
      <c r="B9" s="141" t="s">
        <v>469</v>
      </c>
      <c r="C9" s="141" t="s">
        <v>470</v>
      </c>
      <c r="D9" s="141" t="s">
        <v>471</v>
      </c>
      <c r="E9" s="141" t="s">
        <v>472</v>
      </c>
      <c r="F9" s="141" t="s">
        <v>473</v>
      </c>
      <c r="G9" s="141" t="s">
        <v>474</v>
      </c>
      <c r="H9" s="141" t="s">
        <v>475</v>
      </c>
      <c r="I9" s="142" t="s">
        <v>476</v>
      </c>
      <c r="J9" s="142" t="s">
        <v>477</v>
      </c>
      <c r="K9" s="573" t="s">
        <v>783</v>
      </c>
      <c r="L9" s="573" t="s">
        <v>784</v>
      </c>
      <c r="M9" s="368" t="s">
        <v>478</v>
      </c>
      <c r="N9" s="396" t="s">
        <v>479</v>
      </c>
    </row>
    <row r="10" spans="1:16" s="27" customFormat="1" x14ac:dyDescent="0.25">
      <c r="A10" s="143" t="s">
        <v>742</v>
      </c>
      <c r="B10" s="144"/>
      <c r="C10" s="144"/>
      <c r="D10" s="144"/>
      <c r="E10" s="144"/>
      <c r="F10" s="144"/>
      <c r="G10" s="144"/>
      <c r="H10" s="144"/>
      <c r="I10" s="145"/>
      <c r="J10" s="145"/>
      <c r="K10" s="145"/>
      <c r="L10" s="145"/>
      <c r="M10" s="144"/>
      <c r="N10" s="146"/>
    </row>
    <row r="11" spans="1:16" s="27" customFormat="1" x14ac:dyDescent="0.25">
      <c r="A11" s="369" t="s">
        <v>480</v>
      </c>
      <c r="B11" s="370">
        <v>500</v>
      </c>
      <c r="C11" s="370">
        <v>1000</v>
      </c>
      <c r="D11" s="370">
        <v>1500</v>
      </c>
      <c r="E11" s="370">
        <v>1000</v>
      </c>
      <c r="F11" s="370">
        <v>2000</v>
      </c>
      <c r="G11" s="370">
        <v>500</v>
      </c>
      <c r="H11" s="370">
        <v>1000</v>
      </c>
      <c r="I11" s="371">
        <v>500</v>
      </c>
      <c r="J11" s="371">
        <v>1000</v>
      </c>
      <c r="K11" s="574">
        <v>1000</v>
      </c>
      <c r="L11" s="574">
        <v>2000</v>
      </c>
      <c r="M11" s="370">
        <v>500</v>
      </c>
      <c r="N11" s="372">
        <v>1000</v>
      </c>
      <c r="O11" s="373"/>
      <c r="P11" s="170"/>
    </row>
    <row r="12" spans="1:16" s="27" customFormat="1" ht="25.5" x14ac:dyDescent="0.25">
      <c r="A12" s="374" t="s">
        <v>481</v>
      </c>
      <c r="B12" s="375">
        <v>100</v>
      </c>
      <c r="C12" s="375">
        <v>150</v>
      </c>
      <c r="D12" s="375">
        <v>200</v>
      </c>
      <c r="E12" s="375">
        <v>100</v>
      </c>
      <c r="F12" s="375">
        <v>200</v>
      </c>
      <c r="G12" s="375">
        <v>100</v>
      </c>
      <c r="H12" s="375">
        <v>200</v>
      </c>
      <c r="I12" s="376">
        <v>100</v>
      </c>
      <c r="J12" s="376">
        <v>200</v>
      </c>
      <c r="K12" s="575">
        <v>100</v>
      </c>
      <c r="L12" s="575">
        <v>200</v>
      </c>
      <c r="M12" s="375">
        <v>100</v>
      </c>
      <c r="N12" s="377">
        <v>200</v>
      </c>
      <c r="O12" s="170"/>
      <c r="P12" s="170"/>
    </row>
    <row r="13" spans="1:16" s="27" customFormat="1" x14ac:dyDescent="0.25">
      <c r="A13" s="374" t="s">
        <v>785</v>
      </c>
      <c r="B13" s="375"/>
      <c r="C13" s="375"/>
      <c r="D13" s="375"/>
      <c r="E13" s="375"/>
      <c r="F13" s="375"/>
      <c r="G13" s="375"/>
      <c r="H13" s="375"/>
      <c r="I13" s="376"/>
      <c r="J13" s="376"/>
      <c r="K13" s="575">
        <v>1500</v>
      </c>
      <c r="L13" s="575">
        <v>3000</v>
      </c>
      <c r="M13" s="375"/>
      <c r="N13" s="377"/>
      <c r="O13" s="170"/>
      <c r="P13" s="170"/>
    </row>
    <row r="14" spans="1:16" s="27" customFormat="1" ht="25.5" x14ac:dyDescent="0.25">
      <c r="A14" s="374" t="s">
        <v>786</v>
      </c>
      <c r="B14" s="375"/>
      <c r="C14" s="375"/>
      <c r="D14" s="375"/>
      <c r="E14" s="375"/>
      <c r="F14" s="375"/>
      <c r="G14" s="375"/>
      <c r="H14" s="375"/>
      <c r="I14" s="376"/>
      <c r="J14" s="376"/>
      <c r="K14" s="575">
        <v>200</v>
      </c>
      <c r="L14" s="575">
        <v>400</v>
      </c>
      <c r="M14" s="375"/>
      <c r="N14" s="377"/>
      <c r="O14" s="170"/>
      <c r="P14" s="170"/>
    </row>
    <row r="15" spans="1:16" s="27" customFormat="1" x14ac:dyDescent="0.25">
      <c r="A15" s="374" t="s">
        <v>482</v>
      </c>
      <c r="B15" s="378" t="s">
        <v>483</v>
      </c>
      <c r="C15" s="378" t="s">
        <v>483</v>
      </c>
      <c r="D15" s="378" t="s">
        <v>483</v>
      </c>
      <c r="E15" s="378" t="s">
        <v>483</v>
      </c>
      <c r="F15" s="378" t="s">
        <v>483</v>
      </c>
      <c r="G15" s="378" t="s">
        <v>484</v>
      </c>
      <c r="H15" s="378" t="s">
        <v>484</v>
      </c>
      <c r="I15" s="379" t="s">
        <v>485</v>
      </c>
      <c r="J15" s="379" t="s">
        <v>485</v>
      </c>
      <c r="K15" s="576" t="s">
        <v>485</v>
      </c>
      <c r="L15" s="576" t="s">
        <v>485</v>
      </c>
      <c r="M15" s="378" t="s">
        <v>486</v>
      </c>
      <c r="N15" s="380" t="s">
        <v>486</v>
      </c>
      <c r="O15" s="158"/>
      <c r="P15" s="158"/>
    </row>
    <row r="16" spans="1:16" s="27" customFormat="1" x14ac:dyDescent="0.25">
      <c r="A16" s="374" t="s">
        <v>487</v>
      </c>
      <c r="B16" s="378" t="s">
        <v>462</v>
      </c>
      <c r="C16" s="378" t="s">
        <v>462</v>
      </c>
      <c r="D16" s="378" t="s">
        <v>462</v>
      </c>
      <c r="E16" s="378" t="s">
        <v>488</v>
      </c>
      <c r="F16" s="378" t="s">
        <v>488</v>
      </c>
      <c r="G16" s="378" t="s">
        <v>201</v>
      </c>
      <c r="H16" s="378" t="s">
        <v>201</v>
      </c>
      <c r="I16" s="379" t="s">
        <v>201</v>
      </c>
      <c r="J16" s="379" t="s">
        <v>201</v>
      </c>
      <c r="K16" s="576" t="s">
        <v>201</v>
      </c>
      <c r="L16" s="576" t="s">
        <v>201</v>
      </c>
      <c r="M16" s="378" t="s">
        <v>304</v>
      </c>
      <c r="N16" s="380" t="s">
        <v>304</v>
      </c>
      <c r="O16" s="158"/>
      <c r="P16" s="158"/>
    </row>
    <row r="17" spans="1:16" s="27" customFormat="1" x14ac:dyDescent="0.25">
      <c r="A17" s="374" t="s">
        <v>787</v>
      </c>
      <c r="B17" s="378"/>
      <c r="C17" s="378"/>
      <c r="D17" s="378"/>
      <c r="E17" s="378"/>
      <c r="F17" s="378"/>
      <c r="G17" s="378"/>
      <c r="H17" s="378"/>
      <c r="I17" s="379"/>
      <c r="J17" s="379"/>
      <c r="K17" s="576" t="s">
        <v>48</v>
      </c>
      <c r="L17" s="576" t="s">
        <v>48</v>
      </c>
      <c r="M17" s="378"/>
      <c r="N17" s="380"/>
      <c r="O17" s="158"/>
      <c r="P17" s="158"/>
    </row>
    <row r="18" spans="1:16" s="27" customFormat="1" x14ac:dyDescent="0.25">
      <c r="A18" s="374" t="s">
        <v>788</v>
      </c>
      <c r="B18" s="378"/>
      <c r="C18" s="378"/>
      <c r="D18" s="378"/>
      <c r="E18" s="378"/>
      <c r="F18" s="378"/>
      <c r="G18" s="378"/>
      <c r="H18" s="378"/>
      <c r="I18" s="379"/>
      <c r="J18" s="379"/>
      <c r="K18" s="576"/>
      <c r="L18" s="576"/>
      <c r="M18" s="378"/>
      <c r="N18" s="380"/>
      <c r="O18" s="158"/>
      <c r="P18" s="158"/>
    </row>
    <row r="19" spans="1:16" s="27" customFormat="1" x14ac:dyDescent="0.25">
      <c r="A19" s="374" t="s">
        <v>62</v>
      </c>
      <c r="B19" s="378" t="s">
        <v>240</v>
      </c>
      <c r="C19" s="378" t="s">
        <v>240</v>
      </c>
      <c r="D19" s="378" t="s">
        <v>240</v>
      </c>
      <c r="E19" s="378" t="s">
        <v>489</v>
      </c>
      <c r="F19" s="378" t="s">
        <v>489</v>
      </c>
      <c r="G19" s="155"/>
      <c r="H19" s="155"/>
      <c r="I19" s="381">
        <v>0.05</v>
      </c>
      <c r="J19" s="381">
        <v>0.05</v>
      </c>
      <c r="K19" s="576" t="s">
        <v>45</v>
      </c>
      <c r="L19" s="576" t="s">
        <v>45</v>
      </c>
      <c r="M19" s="378" t="s">
        <v>490</v>
      </c>
      <c r="N19" s="380" t="s">
        <v>490</v>
      </c>
      <c r="O19" s="158"/>
      <c r="P19" s="158"/>
    </row>
    <row r="20" spans="1:16" s="27" customFormat="1" ht="25.5" x14ac:dyDescent="0.25">
      <c r="A20" s="382" t="s">
        <v>491</v>
      </c>
      <c r="B20" s="383" t="s">
        <v>240</v>
      </c>
      <c r="C20" s="383" t="s">
        <v>240</v>
      </c>
      <c r="D20" s="383" t="s">
        <v>240</v>
      </c>
      <c r="E20" s="383" t="s">
        <v>48</v>
      </c>
      <c r="F20" s="383" t="s">
        <v>48</v>
      </c>
      <c r="G20" s="383" t="s">
        <v>492</v>
      </c>
      <c r="H20" s="383" t="s">
        <v>492</v>
      </c>
      <c r="I20" s="384" t="s">
        <v>493</v>
      </c>
      <c r="J20" s="384" t="s">
        <v>493</v>
      </c>
      <c r="K20" s="577" t="s">
        <v>48</v>
      </c>
      <c r="L20" s="577" t="s">
        <v>48</v>
      </c>
      <c r="M20" s="383" t="s">
        <v>48</v>
      </c>
      <c r="N20" s="385" t="s">
        <v>48</v>
      </c>
      <c r="O20" s="158"/>
      <c r="P20" s="158"/>
    </row>
    <row r="21" spans="1:16" s="27" customFormat="1" x14ac:dyDescent="0.25">
      <c r="A21" s="559" t="s">
        <v>494</v>
      </c>
      <c r="B21" s="144"/>
      <c r="C21" s="144"/>
      <c r="D21" s="144"/>
      <c r="E21" s="144"/>
      <c r="F21" s="144"/>
      <c r="G21" s="144"/>
      <c r="H21" s="144"/>
      <c r="I21" s="145"/>
      <c r="J21" s="145"/>
      <c r="K21" s="145"/>
      <c r="L21" s="145"/>
      <c r="M21" s="144"/>
      <c r="N21" s="146"/>
    </row>
    <row r="22" spans="1:16" s="27" customFormat="1" x14ac:dyDescent="0.25">
      <c r="A22" s="422" t="s">
        <v>64</v>
      </c>
      <c r="B22" s="474" t="s">
        <v>240</v>
      </c>
      <c r="C22" s="386" t="s">
        <v>240</v>
      </c>
      <c r="D22" s="386" t="s">
        <v>240</v>
      </c>
      <c r="E22" s="386" t="s">
        <v>495</v>
      </c>
      <c r="F22" s="386" t="s">
        <v>495</v>
      </c>
      <c r="G22" s="386" t="s">
        <v>496</v>
      </c>
      <c r="H22" s="386" t="s">
        <v>496</v>
      </c>
      <c r="I22" s="387" t="s">
        <v>497</v>
      </c>
      <c r="J22" s="387" t="s">
        <v>497</v>
      </c>
      <c r="K22" s="578" t="s">
        <v>496</v>
      </c>
      <c r="L22" s="578" t="s">
        <v>496</v>
      </c>
      <c r="M22" s="386" t="s">
        <v>496</v>
      </c>
      <c r="N22" s="388" t="s">
        <v>496</v>
      </c>
      <c r="O22" s="158"/>
      <c r="P22" s="158"/>
    </row>
    <row r="23" spans="1:16" s="27" customFormat="1" x14ac:dyDescent="0.25">
      <c r="A23" s="374" t="s">
        <v>498</v>
      </c>
      <c r="B23" s="476">
        <v>13.64</v>
      </c>
      <c r="C23" s="389">
        <v>22.14</v>
      </c>
      <c r="D23" s="389">
        <v>30.66</v>
      </c>
      <c r="E23" s="389">
        <v>15.51</v>
      </c>
      <c r="F23" s="389">
        <v>29.97</v>
      </c>
      <c r="G23" s="389">
        <v>9.42</v>
      </c>
      <c r="H23" s="389">
        <v>18.600000000000001</v>
      </c>
      <c r="I23" s="390">
        <v>10.47</v>
      </c>
      <c r="J23" s="390">
        <v>20.72</v>
      </c>
      <c r="K23" s="578">
        <v>10.47</v>
      </c>
      <c r="L23" s="578">
        <v>20.72</v>
      </c>
      <c r="M23" s="389">
        <v>8.08</v>
      </c>
      <c r="N23" s="391">
        <v>16.010000000000002</v>
      </c>
      <c r="O23" s="152"/>
      <c r="P23" s="152"/>
    </row>
    <row r="24" spans="1:16" s="27" customFormat="1" x14ac:dyDescent="0.25">
      <c r="A24" s="374" t="s">
        <v>499</v>
      </c>
      <c r="B24" s="476">
        <v>26.4</v>
      </c>
      <c r="C24" s="389">
        <v>42.64</v>
      </c>
      <c r="D24" s="389">
        <v>58.92</v>
      </c>
      <c r="E24" s="389">
        <v>34.5</v>
      </c>
      <c r="F24" s="389">
        <v>67.150000000000006</v>
      </c>
      <c r="G24" s="389">
        <v>19.739999999999998</v>
      </c>
      <c r="H24" s="389">
        <v>39.090000000000003</v>
      </c>
      <c r="I24" s="390">
        <v>21.93</v>
      </c>
      <c r="J24" s="390">
        <v>43.43</v>
      </c>
      <c r="K24" s="579">
        <v>21.93</v>
      </c>
      <c r="L24" s="579">
        <v>43.43</v>
      </c>
      <c r="M24" s="389">
        <v>17</v>
      </c>
      <c r="N24" s="391">
        <v>33.840000000000003</v>
      </c>
      <c r="O24" s="152"/>
      <c r="P24" s="152"/>
    </row>
    <row r="25" spans="1:16" s="27" customFormat="1" x14ac:dyDescent="0.25">
      <c r="A25" s="374" t="s">
        <v>500</v>
      </c>
      <c r="B25" s="476">
        <v>22.66</v>
      </c>
      <c r="C25" s="389">
        <v>36.56</v>
      </c>
      <c r="D25" s="389">
        <v>50.5</v>
      </c>
      <c r="E25" s="389">
        <v>23.44</v>
      </c>
      <c r="F25" s="389">
        <v>44.21</v>
      </c>
      <c r="G25" s="389">
        <v>15</v>
      </c>
      <c r="H25" s="389">
        <v>29.72</v>
      </c>
      <c r="I25" s="390">
        <v>16.670000000000002</v>
      </c>
      <c r="J25" s="390">
        <v>33.020000000000003</v>
      </c>
      <c r="K25" s="579">
        <v>16.670000000000002</v>
      </c>
      <c r="L25" s="579">
        <v>33.020000000000003</v>
      </c>
      <c r="M25" s="389">
        <v>15.57</v>
      </c>
      <c r="N25" s="391">
        <v>30.99</v>
      </c>
      <c r="O25" s="152"/>
      <c r="P25" s="152"/>
    </row>
    <row r="26" spans="1:16" s="27" customFormat="1" x14ac:dyDescent="0.25">
      <c r="A26" s="560" t="s">
        <v>501</v>
      </c>
      <c r="B26" s="478">
        <v>35.42</v>
      </c>
      <c r="C26" s="392">
        <v>57.06</v>
      </c>
      <c r="D26" s="392">
        <v>78.760000000000005</v>
      </c>
      <c r="E26" s="392">
        <v>45</v>
      </c>
      <c r="F26" s="392">
        <v>85.62</v>
      </c>
      <c r="G26" s="392">
        <v>25.33</v>
      </c>
      <c r="H26" s="392">
        <v>50.15</v>
      </c>
      <c r="I26" s="393">
        <v>28.14</v>
      </c>
      <c r="J26" s="393">
        <v>55.72</v>
      </c>
      <c r="K26" s="580">
        <v>28.14</v>
      </c>
      <c r="L26" s="580">
        <v>55.72</v>
      </c>
      <c r="M26" s="392">
        <v>26.29</v>
      </c>
      <c r="N26" s="394">
        <v>52.42</v>
      </c>
      <c r="O26" s="152"/>
      <c r="P26" s="152"/>
    </row>
    <row r="27" spans="1:16" s="27" customFormat="1" ht="30" x14ac:dyDescent="0.25">
      <c r="A27" s="240" t="s">
        <v>110</v>
      </c>
      <c r="B27" s="131" t="s">
        <v>111</v>
      </c>
      <c r="C27" s="134" t="s">
        <v>467</v>
      </c>
      <c r="D27" s="134" t="s">
        <v>113</v>
      </c>
      <c r="E27" s="134" t="s">
        <v>114</v>
      </c>
      <c r="F27" s="131" t="s">
        <v>115</v>
      </c>
      <c r="G27" s="131" t="s">
        <v>117</v>
      </c>
      <c r="H27" s="134" t="s">
        <v>162</v>
      </c>
      <c r="I27" s="241"/>
      <c r="J27" s="137"/>
      <c r="K27" s="137"/>
      <c r="L27" s="137"/>
      <c r="M27" s="137"/>
      <c r="N27" s="138"/>
    </row>
    <row r="28" spans="1:16" x14ac:dyDescent="0.25">
      <c r="A28" s="139"/>
      <c r="B28" s="139"/>
      <c r="C28" s="139"/>
      <c r="D28" s="139"/>
      <c r="E28" s="139"/>
      <c r="F28" s="139"/>
      <c r="G28" s="139"/>
      <c r="H28" s="139"/>
    </row>
    <row r="29" spans="1:16" x14ac:dyDescent="0.25">
      <c r="A29" s="139"/>
      <c r="B29" s="139"/>
      <c r="C29" s="139"/>
      <c r="D29" s="139"/>
      <c r="E29" s="139"/>
      <c r="F29" s="139"/>
      <c r="G29" s="139"/>
      <c r="H29" s="139"/>
    </row>
    <row r="30" spans="1:16" x14ac:dyDescent="0.25">
      <c r="A30" s="139"/>
      <c r="B30" s="139"/>
      <c r="C30" s="139"/>
      <c r="D30" s="139"/>
      <c r="E30" s="139"/>
      <c r="F30" s="139"/>
      <c r="G30" s="139"/>
      <c r="H30" s="139"/>
    </row>
    <row r="31" spans="1:16" x14ac:dyDescent="0.25">
      <c r="A31" s="139"/>
      <c r="B31" s="139"/>
      <c r="C31" s="139"/>
      <c r="D31" s="139"/>
      <c r="E31" s="139"/>
      <c r="F31" s="139"/>
      <c r="G31" s="139"/>
      <c r="H31" s="139"/>
    </row>
  </sheetData>
  <pageMargins left="0.25" right="0.25" top="0.75" bottom="0.75" header="0.3" footer="0.3"/>
  <pageSetup scale="52" orientation="landscape" r:id="rId1"/>
  <colBreaks count="1" manualBreakCount="1">
    <brk id="1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89C-662C-45E3-ACA6-122864D229C9}">
  <dimension ref="A1:O84"/>
  <sheetViews>
    <sheetView zoomScaleNormal="100" workbookViewId="0">
      <selection activeCell="C12" sqref="C12"/>
    </sheetView>
  </sheetViews>
  <sheetFormatPr defaultRowHeight="15" x14ac:dyDescent="0.25"/>
  <cols>
    <col min="1" max="1" width="38.140625" style="21" customWidth="1"/>
    <col min="2" max="13" width="20.7109375" style="21" customWidth="1"/>
    <col min="14" max="16384" width="9.140625" style="21"/>
  </cols>
  <sheetData>
    <row r="1" spans="1:15" x14ac:dyDescent="0.25">
      <c r="A1" s="1" t="s">
        <v>782</v>
      </c>
      <c r="B1" s="20"/>
      <c r="C1" s="20"/>
      <c r="D1" s="20"/>
      <c r="E1" s="20"/>
      <c r="F1" s="20"/>
      <c r="G1" s="20"/>
      <c r="H1" s="20"/>
      <c r="I1" s="20"/>
    </row>
    <row r="2" spans="1:15" x14ac:dyDescent="0.25">
      <c r="A2" s="22" t="s">
        <v>386</v>
      </c>
      <c r="B2" s="22"/>
      <c r="C2" s="22"/>
      <c r="D2" s="22"/>
      <c r="E2" s="22"/>
      <c r="F2" s="22"/>
      <c r="G2" s="22"/>
      <c r="H2" s="22"/>
      <c r="I2" s="22"/>
    </row>
    <row r="3" spans="1:15" x14ac:dyDescent="0.25">
      <c r="A3" s="20"/>
      <c r="B3" s="20"/>
      <c r="C3" s="20"/>
      <c r="D3" s="20"/>
      <c r="E3" s="20"/>
      <c r="F3" s="20"/>
      <c r="G3" s="20"/>
      <c r="H3" s="20"/>
      <c r="I3" s="20"/>
    </row>
    <row r="4" spans="1:15" ht="20.25" x14ac:dyDescent="0.3">
      <c r="A4" s="310" t="s">
        <v>779</v>
      </c>
      <c r="B4" s="20"/>
      <c r="C4" s="20"/>
      <c r="D4" s="20"/>
      <c r="E4" s="20"/>
      <c r="F4" s="20"/>
      <c r="G4" s="20"/>
      <c r="H4" s="20"/>
      <c r="I4" s="20"/>
    </row>
    <row r="5" spans="1:15" x14ac:dyDescent="0.25">
      <c r="A5" s="20" t="s">
        <v>676</v>
      </c>
      <c r="B5" s="20"/>
      <c r="C5" s="20"/>
      <c r="D5" s="20"/>
      <c r="E5" s="20"/>
      <c r="F5" s="20"/>
      <c r="G5" s="20"/>
      <c r="H5" s="20"/>
      <c r="I5" s="20"/>
    </row>
    <row r="6" spans="1:15" x14ac:dyDescent="0.25">
      <c r="A6" s="21" t="s">
        <v>677</v>
      </c>
    </row>
    <row r="7" spans="1:15" x14ac:dyDescent="0.25">
      <c r="A7" s="20"/>
      <c r="B7" s="20"/>
      <c r="C7" s="20"/>
      <c r="D7" s="20"/>
      <c r="E7" s="20"/>
      <c r="F7" s="20"/>
      <c r="G7" s="20"/>
      <c r="H7" s="20"/>
      <c r="I7" s="20"/>
    </row>
    <row r="8" spans="1:15" x14ac:dyDescent="0.25">
      <c r="A8" s="23" t="s">
        <v>678</v>
      </c>
    </row>
    <row r="9" spans="1:15" s="27" customFormat="1" ht="61.5" customHeight="1" x14ac:dyDescent="0.25">
      <c r="A9" s="395" t="s">
        <v>502</v>
      </c>
      <c r="B9" s="396" t="s">
        <v>21</v>
      </c>
      <c r="C9" s="397" t="s">
        <v>503</v>
      </c>
      <c r="D9" s="398" t="s">
        <v>504</v>
      </c>
      <c r="E9" s="398" t="s">
        <v>505</v>
      </c>
      <c r="F9" s="398" t="s">
        <v>506</v>
      </c>
      <c r="G9" s="398" t="s">
        <v>507</v>
      </c>
      <c r="H9" s="399" t="s">
        <v>508</v>
      </c>
      <c r="I9" s="396" t="s">
        <v>22</v>
      </c>
      <c r="J9" s="400" t="s">
        <v>454</v>
      </c>
      <c r="K9" s="581" t="s">
        <v>789</v>
      </c>
      <c r="L9" s="396" t="s">
        <v>509</v>
      </c>
      <c r="M9" s="396" t="s">
        <v>510</v>
      </c>
    </row>
    <row r="10" spans="1:15" s="27" customFormat="1" ht="18" customHeight="1" x14ac:dyDescent="0.25">
      <c r="A10" s="143" t="s">
        <v>511</v>
      </c>
      <c r="B10" s="401"/>
      <c r="C10" s="401"/>
      <c r="D10" s="401"/>
      <c r="E10" s="401"/>
      <c r="F10" s="401"/>
      <c r="G10" s="401"/>
      <c r="H10" s="401"/>
      <c r="I10" s="401"/>
      <c r="J10" s="402"/>
      <c r="K10" s="402"/>
      <c r="L10" s="401"/>
      <c r="M10" s="403"/>
    </row>
    <row r="11" spans="1:15" s="27" customFormat="1" ht="25.5" x14ac:dyDescent="0.25">
      <c r="A11" s="179" t="s">
        <v>512</v>
      </c>
      <c r="B11" s="386" t="s">
        <v>513</v>
      </c>
      <c r="C11" s="404">
        <v>10000</v>
      </c>
      <c r="D11" s="404">
        <v>20000</v>
      </c>
      <c r="E11" s="404">
        <v>30000</v>
      </c>
      <c r="F11" s="404">
        <v>10000</v>
      </c>
      <c r="G11" s="404">
        <v>20000</v>
      </c>
      <c r="H11" s="404">
        <v>30000</v>
      </c>
      <c r="I11" s="386" t="s">
        <v>514</v>
      </c>
      <c r="J11" s="387" t="s">
        <v>514</v>
      </c>
      <c r="K11" s="582" t="s">
        <v>514</v>
      </c>
      <c r="L11" s="405" t="s">
        <v>514</v>
      </c>
      <c r="M11" s="406" t="s">
        <v>514</v>
      </c>
      <c r="N11" s="158"/>
      <c r="O11" s="158"/>
    </row>
    <row r="12" spans="1:15" s="27" customFormat="1" ht="25.5" x14ac:dyDescent="0.25">
      <c r="A12" s="185" t="s">
        <v>515</v>
      </c>
      <c r="B12" s="378" t="s">
        <v>513</v>
      </c>
      <c r="C12" s="155" t="s">
        <v>516</v>
      </c>
      <c r="D12" s="155" t="s">
        <v>516</v>
      </c>
      <c r="E12" s="407" t="s">
        <v>516</v>
      </c>
      <c r="F12" s="155" t="s">
        <v>516</v>
      </c>
      <c r="G12" s="155" t="s">
        <v>516</v>
      </c>
      <c r="H12" s="155" t="s">
        <v>516</v>
      </c>
      <c r="I12" s="155" t="s">
        <v>517</v>
      </c>
      <c r="J12" s="171" t="s">
        <v>518</v>
      </c>
      <c r="K12" s="583" t="s">
        <v>790</v>
      </c>
      <c r="L12" s="155" t="s">
        <v>517</v>
      </c>
      <c r="M12" s="157" t="s">
        <v>517</v>
      </c>
      <c r="N12" s="186"/>
      <c r="O12" s="186"/>
    </row>
    <row r="13" spans="1:15" s="27" customFormat="1" ht="25.5" x14ac:dyDescent="0.25">
      <c r="A13" s="185" t="s">
        <v>519</v>
      </c>
      <c r="B13" s="378" t="s">
        <v>520</v>
      </c>
      <c r="C13" s="155" t="s">
        <v>517</v>
      </c>
      <c r="D13" s="155" t="s">
        <v>517</v>
      </c>
      <c r="E13" s="407" t="s">
        <v>517</v>
      </c>
      <c r="F13" s="155" t="s">
        <v>517</v>
      </c>
      <c r="G13" s="155" t="s">
        <v>517</v>
      </c>
      <c r="H13" s="155" t="s">
        <v>517</v>
      </c>
      <c r="I13" s="155" t="s">
        <v>517</v>
      </c>
      <c r="J13" s="171" t="s">
        <v>518</v>
      </c>
      <c r="K13" s="583" t="s">
        <v>790</v>
      </c>
      <c r="L13" s="155" t="s">
        <v>517</v>
      </c>
      <c r="M13" s="157" t="s">
        <v>517</v>
      </c>
      <c r="N13" s="186"/>
      <c r="O13" s="186"/>
    </row>
    <row r="14" spans="1:15" s="27" customFormat="1" ht="18" customHeight="1" x14ac:dyDescent="0.25">
      <c r="A14" s="185" t="s">
        <v>521</v>
      </c>
      <c r="B14" s="378" t="s">
        <v>522</v>
      </c>
      <c r="C14" s="378" t="s">
        <v>522</v>
      </c>
      <c r="D14" s="378" t="s">
        <v>522</v>
      </c>
      <c r="E14" s="408" t="s">
        <v>522</v>
      </c>
      <c r="F14" s="378" t="s">
        <v>522</v>
      </c>
      <c r="G14" s="378" t="s">
        <v>522</v>
      </c>
      <c r="H14" s="378" t="s">
        <v>522</v>
      </c>
      <c r="I14" s="378" t="s">
        <v>522</v>
      </c>
      <c r="J14" s="379" t="s">
        <v>522</v>
      </c>
      <c r="K14" s="583" t="s">
        <v>522</v>
      </c>
      <c r="L14" s="378" t="s">
        <v>522</v>
      </c>
      <c r="M14" s="380" t="s">
        <v>522</v>
      </c>
      <c r="N14" s="158"/>
      <c r="O14" s="158"/>
    </row>
    <row r="15" spans="1:15" s="27" customFormat="1" ht="18" customHeight="1" x14ac:dyDescent="0.25">
      <c r="A15" s="185" t="s">
        <v>523</v>
      </c>
      <c r="B15" s="375">
        <v>50</v>
      </c>
      <c r="C15" s="375">
        <v>50</v>
      </c>
      <c r="D15" s="375">
        <v>50</v>
      </c>
      <c r="E15" s="409">
        <v>50</v>
      </c>
      <c r="F15" s="375">
        <v>50</v>
      </c>
      <c r="G15" s="375">
        <v>50</v>
      </c>
      <c r="H15" s="375">
        <v>50</v>
      </c>
      <c r="I15" s="375">
        <v>50</v>
      </c>
      <c r="J15" s="376">
        <v>50</v>
      </c>
      <c r="K15" s="584">
        <v>50</v>
      </c>
      <c r="L15" s="375">
        <v>50</v>
      </c>
      <c r="M15" s="377">
        <v>50</v>
      </c>
      <c r="N15" s="170"/>
      <c r="O15" s="170"/>
    </row>
    <row r="16" spans="1:15" s="27" customFormat="1" ht="18" customHeight="1" x14ac:dyDescent="0.25">
      <c r="A16" s="185" t="s">
        <v>524</v>
      </c>
      <c r="B16" s="378" t="s">
        <v>240</v>
      </c>
      <c r="C16" s="378" t="s">
        <v>488</v>
      </c>
      <c r="D16" s="378" t="s">
        <v>488</v>
      </c>
      <c r="E16" s="408" t="s">
        <v>488</v>
      </c>
      <c r="F16" s="378" t="s">
        <v>488</v>
      </c>
      <c r="G16" s="378" t="s">
        <v>488</v>
      </c>
      <c r="H16" s="378" t="s">
        <v>488</v>
      </c>
      <c r="I16" s="378" t="s">
        <v>201</v>
      </c>
      <c r="J16" s="379" t="s">
        <v>525</v>
      </c>
      <c r="K16" s="583" t="s">
        <v>45</v>
      </c>
      <c r="L16" s="378" t="s">
        <v>304</v>
      </c>
      <c r="M16" s="380" t="s">
        <v>304</v>
      </c>
      <c r="N16" s="158"/>
      <c r="O16" s="158"/>
    </row>
    <row r="17" spans="1:15" s="27" customFormat="1" ht="18" customHeight="1" x14ac:dyDescent="0.25">
      <c r="A17" s="185" t="s">
        <v>50</v>
      </c>
      <c r="B17" s="378" t="s">
        <v>48</v>
      </c>
      <c r="C17" s="378" t="s">
        <v>48</v>
      </c>
      <c r="D17" s="378" t="s">
        <v>48</v>
      </c>
      <c r="E17" s="408" t="s">
        <v>48</v>
      </c>
      <c r="F17" s="378" t="s">
        <v>48</v>
      </c>
      <c r="G17" s="378" t="s">
        <v>48</v>
      </c>
      <c r="H17" s="378" t="s">
        <v>48</v>
      </c>
      <c r="I17" s="155"/>
      <c r="J17" s="379" t="s">
        <v>48</v>
      </c>
      <c r="K17" s="583" t="s">
        <v>48</v>
      </c>
      <c r="L17" s="378" t="s">
        <v>48</v>
      </c>
      <c r="M17" s="380" t="s">
        <v>48</v>
      </c>
      <c r="N17" s="158"/>
      <c r="O17" s="158"/>
    </row>
    <row r="18" spans="1:15" s="27" customFormat="1" ht="18" customHeight="1" x14ac:dyDescent="0.25">
      <c r="A18" s="185" t="s">
        <v>62</v>
      </c>
      <c r="B18" s="378" t="s">
        <v>240</v>
      </c>
      <c r="C18" s="378" t="s">
        <v>489</v>
      </c>
      <c r="D18" s="378" t="s">
        <v>489</v>
      </c>
      <c r="E18" s="408" t="s">
        <v>489</v>
      </c>
      <c r="F18" s="378" t="s">
        <v>489</v>
      </c>
      <c r="G18" s="378" t="s">
        <v>489</v>
      </c>
      <c r="H18" s="378" t="s">
        <v>489</v>
      </c>
      <c r="I18" s="378" t="s">
        <v>45</v>
      </c>
      <c r="J18" s="379" t="s">
        <v>37</v>
      </c>
      <c r="K18" s="583" t="s">
        <v>45</v>
      </c>
      <c r="L18" s="378" t="s">
        <v>490</v>
      </c>
      <c r="M18" s="380" t="s">
        <v>490</v>
      </c>
      <c r="N18" s="158"/>
      <c r="O18" s="158"/>
    </row>
    <row r="19" spans="1:15" s="27" customFormat="1" ht="18" customHeight="1" x14ac:dyDescent="0.25">
      <c r="A19" s="188" t="s">
        <v>526</v>
      </c>
      <c r="B19" s="383" t="s">
        <v>240</v>
      </c>
      <c r="C19" s="383" t="s">
        <v>527</v>
      </c>
      <c r="D19" s="383" t="s">
        <v>527</v>
      </c>
      <c r="E19" s="410" t="s">
        <v>527</v>
      </c>
      <c r="F19" s="383" t="s">
        <v>527</v>
      </c>
      <c r="G19" s="383" t="s">
        <v>527</v>
      </c>
      <c r="H19" s="383" t="s">
        <v>527</v>
      </c>
      <c r="I19" s="383" t="s">
        <v>528</v>
      </c>
      <c r="J19" s="384" t="s">
        <v>528</v>
      </c>
      <c r="K19" s="585" t="s">
        <v>791</v>
      </c>
      <c r="L19" s="383" t="s">
        <v>528</v>
      </c>
      <c r="M19" s="385" t="s">
        <v>529</v>
      </c>
      <c r="N19" s="158"/>
      <c r="O19" s="158"/>
    </row>
    <row r="20" spans="1:15" s="27" customFormat="1" ht="18" customHeight="1" x14ac:dyDescent="0.25">
      <c r="A20" s="411" t="s">
        <v>530</v>
      </c>
      <c r="B20" s="412"/>
      <c r="C20" s="412"/>
      <c r="D20" s="412"/>
      <c r="E20" s="412"/>
      <c r="F20" s="412"/>
      <c r="G20" s="412"/>
      <c r="H20" s="413"/>
      <c r="I20" s="413"/>
      <c r="J20" s="414"/>
      <c r="K20" s="414"/>
      <c r="L20" s="413"/>
      <c r="M20" s="415"/>
    </row>
    <row r="21" spans="1:15" s="27" customFormat="1" ht="18" customHeight="1" x14ac:dyDescent="0.25">
      <c r="A21" s="189" t="s">
        <v>743</v>
      </c>
      <c r="B21" s="416"/>
      <c r="C21" s="416"/>
      <c r="D21" s="416"/>
      <c r="E21" s="416"/>
      <c r="F21" s="416"/>
      <c r="G21" s="416"/>
      <c r="H21" s="144"/>
      <c r="I21" s="144"/>
      <c r="J21" s="145"/>
      <c r="K21" s="414"/>
      <c r="L21" s="413"/>
      <c r="M21" s="415"/>
    </row>
    <row r="22" spans="1:15" s="27" customFormat="1" ht="18" customHeight="1" x14ac:dyDescent="0.25">
      <c r="A22" s="369" t="s">
        <v>531</v>
      </c>
      <c r="B22" s="417">
        <v>1</v>
      </c>
      <c r="C22" s="417">
        <v>1</v>
      </c>
      <c r="D22" s="417">
        <v>1</v>
      </c>
      <c r="E22" s="417">
        <v>1</v>
      </c>
      <c r="F22" s="417">
        <v>1</v>
      </c>
      <c r="G22" s="417">
        <v>1</v>
      </c>
      <c r="H22" s="417">
        <v>1</v>
      </c>
      <c r="I22" s="417">
        <v>1</v>
      </c>
      <c r="J22" s="418">
        <v>1</v>
      </c>
      <c r="K22" s="586">
        <v>1</v>
      </c>
      <c r="L22" s="419">
        <v>1</v>
      </c>
      <c r="M22" s="420">
        <v>1</v>
      </c>
      <c r="N22" s="421"/>
      <c r="O22" s="421"/>
    </row>
    <row r="23" spans="1:15" s="27" customFormat="1" ht="18" customHeight="1" x14ac:dyDescent="0.25">
      <c r="A23" s="422" t="s">
        <v>532</v>
      </c>
      <c r="B23" s="423" t="s">
        <v>201</v>
      </c>
      <c r="C23" s="424">
        <v>0.25</v>
      </c>
      <c r="D23" s="424">
        <v>0.25</v>
      </c>
      <c r="E23" s="424">
        <v>0.25</v>
      </c>
      <c r="F23" s="424">
        <v>0.25</v>
      </c>
      <c r="G23" s="424">
        <v>0.25</v>
      </c>
      <c r="H23" s="424">
        <v>0.25</v>
      </c>
      <c r="I23" s="424">
        <v>1</v>
      </c>
      <c r="J23" s="425">
        <v>1</v>
      </c>
      <c r="K23" s="587">
        <v>1</v>
      </c>
      <c r="L23" s="426">
        <v>1</v>
      </c>
      <c r="M23" s="427">
        <v>1</v>
      </c>
      <c r="N23" s="421"/>
      <c r="O23" s="421"/>
    </row>
    <row r="24" spans="1:15" s="27" customFormat="1" ht="38.25" x14ac:dyDescent="0.25">
      <c r="A24" s="374" t="s">
        <v>533</v>
      </c>
      <c r="B24" s="424">
        <v>1</v>
      </c>
      <c r="C24" s="424">
        <v>1</v>
      </c>
      <c r="D24" s="424">
        <v>1</v>
      </c>
      <c r="E24" s="424">
        <v>1</v>
      </c>
      <c r="F24" s="424">
        <v>1</v>
      </c>
      <c r="G24" s="424">
        <v>1</v>
      </c>
      <c r="H24" s="424">
        <v>1</v>
      </c>
      <c r="I24" s="157" t="s">
        <v>534</v>
      </c>
      <c r="J24" s="425">
        <v>1</v>
      </c>
      <c r="K24" s="587">
        <v>1</v>
      </c>
      <c r="L24" s="426">
        <v>1</v>
      </c>
      <c r="M24" s="427">
        <v>1</v>
      </c>
      <c r="N24" s="421"/>
      <c r="O24" s="421"/>
    </row>
    <row r="25" spans="1:15" s="27" customFormat="1" ht="18" customHeight="1" x14ac:dyDescent="0.25">
      <c r="A25" s="374" t="s">
        <v>744</v>
      </c>
      <c r="B25" s="424">
        <v>1</v>
      </c>
      <c r="C25" s="424">
        <v>1</v>
      </c>
      <c r="D25" s="424">
        <v>1</v>
      </c>
      <c r="E25" s="424">
        <v>1</v>
      </c>
      <c r="F25" s="424">
        <v>1</v>
      </c>
      <c r="G25" s="424">
        <v>1</v>
      </c>
      <c r="H25" s="424">
        <v>1</v>
      </c>
      <c r="I25" s="424">
        <v>1</v>
      </c>
      <c r="J25" s="425">
        <v>1</v>
      </c>
      <c r="K25" s="587">
        <v>1</v>
      </c>
      <c r="L25" s="426">
        <v>1</v>
      </c>
      <c r="M25" s="427">
        <v>1</v>
      </c>
      <c r="N25" s="421"/>
      <c r="O25" s="421"/>
    </row>
    <row r="26" spans="1:15" s="27" customFormat="1" ht="18" customHeight="1" x14ac:dyDescent="0.25">
      <c r="A26" s="374" t="s">
        <v>535</v>
      </c>
      <c r="B26" s="424">
        <v>1</v>
      </c>
      <c r="C26" s="424">
        <v>1</v>
      </c>
      <c r="D26" s="424">
        <v>1</v>
      </c>
      <c r="E26" s="424">
        <v>1</v>
      </c>
      <c r="F26" s="424">
        <v>1</v>
      </c>
      <c r="G26" s="424">
        <v>1</v>
      </c>
      <c r="H26" s="424">
        <v>1</v>
      </c>
      <c r="I26" s="424">
        <v>1</v>
      </c>
      <c r="J26" s="425">
        <v>1</v>
      </c>
      <c r="K26" s="587">
        <v>1</v>
      </c>
      <c r="L26" s="426">
        <v>1</v>
      </c>
      <c r="M26" s="427">
        <v>1</v>
      </c>
      <c r="N26" s="421"/>
      <c r="O26" s="421"/>
    </row>
    <row r="27" spans="1:15" s="27" customFormat="1" ht="25.5" x14ac:dyDescent="0.25">
      <c r="A27" s="374" t="s">
        <v>536</v>
      </c>
      <c r="B27" s="424">
        <v>0.25</v>
      </c>
      <c r="C27" s="424">
        <v>0.25</v>
      </c>
      <c r="D27" s="424">
        <v>0.25</v>
      </c>
      <c r="E27" s="424">
        <v>0.25</v>
      </c>
      <c r="F27" s="424">
        <v>0.25</v>
      </c>
      <c r="G27" s="424">
        <v>0.25</v>
      </c>
      <c r="H27" s="424">
        <v>0.25</v>
      </c>
      <c r="I27" s="157" t="s">
        <v>537</v>
      </c>
      <c r="J27" s="425">
        <v>0.5</v>
      </c>
      <c r="K27" s="587">
        <v>0.5</v>
      </c>
      <c r="L27" s="426">
        <v>0.5</v>
      </c>
      <c r="M27" s="427">
        <v>0.5</v>
      </c>
      <c r="N27" s="421"/>
      <c r="O27" s="421"/>
    </row>
    <row r="28" spans="1:15" s="27" customFormat="1" ht="38.25" x14ac:dyDescent="0.25">
      <c r="A28" s="374" t="s">
        <v>538</v>
      </c>
      <c r="B28" s="424" t="s">
        <v>201</v>
      </c>
      <c r="C28" s="424">
        <v>1</v>
      </c>
      <c r="D28" s="424">
        <v>1</v>
      </c>
      <c r="E28" s="424">
        <v>1</v>
      </c>
      <c r="F28" s="424">
        <v>1</v>
      </c>
      <c r="G28" s="424">
        <v>1</v>
      </c>
      <c r="H28" s="424">
        <v>1</v>
      </c>
      <c r="I28" s="157" t="s">
        <v>539</v>
      </c>
      <c r="J28" s="425">
        <v>1</v>
      </c>
      <c r="K28" s="587">
        <v>1</v>
      </c>
      <c r="L28" s="426">
        <v>1</v>
      </c>
      <c r="M28" s="427">
        <v>1</v>
      </c>
      <c r="N28" s="421"/>
      <c r="O28" s="421"/>
    </row>
    <row r="29" spans="1:15" s="27" customFormat="1" ht="18" customHeight="1" x14ac:dyDescent="0.25">
      <c r="A29" s="374" t="s">
        <v>540</v>
      </c>
      <c r="B29" s="424">
        <v>1</v>
      </c>
      <c r="C29" s="380" t="s">
        <v>37</v>
      </c>
      <c r="D29" s="380" t="s">
        <v>37</v>
      </c>
      <c r="E29" s="380" t="s">
        <v>37</v>
      </c>
      <c r="F29" s="424">
        <v>1</v>
      </c>
      <c r="G29" s="424">
        <v>1</v>
      </c>
      <c r="H29" s="424">
        <v>1</v>
      </c>
      <c r="I29" s="424">
        <v>1</v>
      </c>
      <c r="J29" s="425">
        <v>1</v>
      </c>
      <c r="K29" s="587">
        <v>1</v>
      </c>
      <c r="L29" s="426">
        <v>1</v>
      </c>
      <c r="M29" s="427">
        <v>1</v>
      </c>
      <c r="N29" s="421"/>
      <c r="O29" s="421"/>
    </row>
    <row r="30" spans="1:15" s="27" customFormat="1" ht="18" customHeight="1" x14ac:dyDescent="0.25">
      <c r="A30" s="374" t="s">
        <v>745</v>
      </c>
      <c r="B30" s="424">
        <v>0.25</v>
      </c>
      <c r="C30" s="380" t="s">
        <v>37</v>
      </c>
      <c r="D30" s="380" t="s">
        <v>37</v>
      </c>
      <c r="E30" s="380" t="s">
        <v>37</v>
      </c>
      <c r="F30" s="424">
        <v>0.25</v>
      </c>
      <c r="G30" s="424">
        <v>0.25</v>
      </c>
      <c r="H30" s="424">
        <v>0.25</v>
      </c>
      <c r="I30" s="424">
        <v>1</v>
      </c>
      <c r="J30" s="425">
        <v>0.25</v>
      </c>
      <c r="K30" s="587">
        <v>0.25</v>
      </c>
      <c r="L30" s="426">
        <v>0.25</v>
      </c>
      <c r="M30" s="427">
        <v>0.25</v>
      </c>
      <c r="N30" s="421"/>
      <c r="O30" s="421"/>
    </row>
    <row r="31" spans="1:15" s="27" customFormat="1" ht="18" customHeight="1" x14ac:dyDescent="0.25">
      <c r="A31" s="382" t="s">
        <v>541</v>
      </c>
      <c r="B31" s="428" t="s">
        <v>37</v>
      </c>
      <c r="C31" s="428" t="s">
        <v>37</v>
      </c>
      <c r="D31" s="428" t="s">
        <v>37</v>
      </c>
      <c r="E31" s="428" t="s">
        <v>37</v>
      </c>
      <c r="F31" s="429">
        <v>250</v>
      </c>
      <c r="G31" s="429">
        <v>250</v>
      </c>
      <c r="H31" s="429">
        <v>250</v>
      </c>
      <c r="I31" s="429">
        <v>1000</v>
      </c>
      <c r="J31" s="430" t="s">
        <v>542</v>
      </c>
      <c r="K31" s="588">
        <v>0.1</v>
      </c>
      <c r="L31" s="431">
        <v>250</v>
      </c>
      <c r="M31" s="432">
        <v>250</v>
      </c>
      <c r="N31" s="170"/>
      <c r="O31" s="170"/>
    </row>
    <row r="32" spans="1:15" s="27" customFormat="1" ht="18" customHeight="1" x14ac:dyDescent="0.25">
      <c r="A32" s="433" t="s">
        <v>543</v>
      </c>
      <c r="B32" s="434" t="s">
        <v>37</v>
      </c>
      <c r="C32" s="435" t="s">
        <v>37</v>
      </c>
      <c r="D32" s="434" t="s">
        <v>37</v>
      </c>
      <c r="E32" s="434" t="s">
        <v>37</v>
      </c>
      <c r="F32" s="436">
        <v>250</v>
      </c>
      <c r="G32" s="436">
        <v>250</v>
      </c>
      <c r="H32" s="436">
        <v>250</v>
      </c>
      <c r="I32" s="436">
        <v>1000</v>
      </c>
      <c r="J32" s="437" t="s">
        <v>542</v>
      </c>
      <c r="K32" s="589">
        <v>1</v>
      </c>
      <c r="L32" s="438">
        <v>250</v>
      </c>
      <c r="M32" s="436">
        <v>250</v>
      </c>
      <c r="N32" s="170"/>
      <c r="O32" s="170"/>
    </row>
    <row r="33" spans="1:15" s="27" customFormat="1" ht="18" customHeight="1" x14ac:dyDescent="0.25">
      <c r="A33" s="439" t="s">
        <v>544</v>
      </c>
      <c r="B33" s="440"/>
      <c r="C33" s="547"/>
      <c r="D33" s="441"/>
      <c r="E33" s="441"/>
      <c r="F33" s="442"/>
      <c r="G33" s="442"/>
      <c r="H33" s="442"/>
      <c r="I33" s="443"/>
      <c r="J33" s="444"/>
      <c r="K33" s="444"/>
      <c r="L33" s="445"/>
      <c r="M33" s="446"/>
      <c r="N33" s="170"/>
      <c r="O33" s="170"/>
    </row>
    <row r="34" spans="1:15" s="27" customFormat="1" ht="38.25" x14ac:dyDescent="0.25">
      <c r="A34" s="447" t="s">
        <v>545</v>
      </c>
      <c r="B34" s="426" t="s">
        <v>201</v>
      </c>
      <c r="C34" s="448">
        <v>0.5</v>
      </c>
      <c r="D34" s="449">
        <v>0.5</v>
      </c>
      <c r="E34" s="449">
        <v>0.5</v>
      </c>
      <c r="F34" s="449">
        <v>0.5</v>
      </c>
      <c r="G34" s="449">
        <v>0.5</v>
      </c>
      <c r="H34" s="450">
        <v>0.5</v>
      </c>
      <c r="I34" s="157" t="s">
        <v>539</v>
      </c>
      <c r="J34" s="451">
        <v>1</v>
      </c>
      <c r="K34" s="590">
        <v>1</v>
      </c>
      <c r="L34" s="450">
        <v>1</v>
      </c>
      <c r="M34" s="450">
        <v>1</v>
      </c>
      <c r="N34" s="170"/>
      <c r="O34" s="170"/>
    </row>
    <row r="35" spans="1:15" s="27" customFormat="1" ht="18" customHeight="1" x14ac:dyDescent="0.25">
      <c r="A35" s="447" t="s">
        <v>546</v>
      </c>
      <c r="B35" s="426" t="s">
        <v>201</v>
      </c>
      <c r="C35" s="448">
        <v>0.5</v>
      </c>
      <c r="D35" s="448">
        <v>0.5</v>
      </c>
      <c r="E35" s="448">
        <v>0.5</v>
      </c>
      <c r="F35" s="448">
        <v>0.5</v>
      </c>
      <c r="G35" s="448">
        <v>0.5</v>
      </c>
      <c r="H35" s="452">
        <v>0.5</v>
      </c>
      <c r="I35" s="453" t="s">
        <v>201</v>
      </c>
      <c r="J35" s="454">
        <v>1</v>
      </c>
      <c r="K35" s="591">
        <v>1</v>
      </c>
      <c r="L35" s="452">
        <v>1</v>
      </c>
      <c r="M35" s="452">
        <v>1</v>
      </c>
      <c r="N35" s="170"/>
      <c r="O35" s="170"/>
    </row>
    <row r="36" spans="1:15" s="27" customFormat="1" ht="18" customHeight="1" x14ac:dyDescent="0.25">
      <c r="A36" s="447" t="s">
        <v>547</v>
      </c>
      <c r="B36" s="426" t="s">
        <v>201</v>
      </c>
      <c r="C36" s="448">
        <v>0.5</v>
      </c>
      <c r="D36" s="448">
        <v>0.5</v>
      </c>
      <c r="E36" s="448">
        <v>0.5</v>
      </c>
      <c r="F36" s="448">
        <v>0.5</v>
      </c>
      <c r="G36" s="448">
        <v>0.5</v>
      </c>
      <c r="H36" s="452">
        <v>0.5</v>
      </c>
      <c r="I36" s="453" t="s">
        <v>201</v>
      </c>
      <c r="J36" s="454">
        <v>1</v>
      </c>
      <c r="K36" s="591">
        <v>1</v>
      </c>
      <c r="L36" s="452">
        <v>1</v>
      </c>
      <c r="M36" s="452">
        <v>1</v>
      </c>
      <c r="N36" s="170"/>
      <c r="O36" s="170"/>
    </row>
    <row r="37" spans="1:15" s="27" customFormat="1" ht="18" customHeight="1" x14ac:dyDescent="0.25">
      <c r="A37" s="447" t="s">
        <v>548</v>
      </c>
      <c r="B37" s="426" t="s">
        <v>201</v>
      </c>
      <c r="C37" s="448">
        <v>0.5</v>
      </c>
      <c r="D37" s="448">
        <v>0.5</v>
      </c>
      <c r="E37" s="448">
        <v>0.5</v>
      </c>
      <c r="F37" s="448">
        <v>0.5</v>
      </c>
      <c r="G37" s="448">
        <v>0.5</v>
      </c>
      <c r="H37" s="452">
        <v>0.5</v>
      </c>
      <c r="I37" s="455">
        <v>1</v>
      </c>
      <c r="J37" s="454">
        <v>1</v>
      </c>
      <c r="K37" s="591">
        <v>1</v>
      </c>
      <c r="L37" s="452">
        <v>1</v>
      </c>
      <c r="M37" s="452">
        <v>1</v>
      </c>
      <c r="N37" s="170"/>
      <c r="O37" s="170"/>
    </row>
    <row r="38" spans="1:15" s="27" customFormat="1" ht="18" customHeight="1" x14ac:dyDescent="0.25">
      <c r="A38" s="447" t="s">
        <v>549</v>
      </c>
      <c r="B38" s="426" t="s">
        <v>201</v>
      </c>
      <c r="C38" s="448">
        <v>0.5</v>
      </c>
      <c r="D38" s="448">
        <v>0.5</v>
      </c>
      <c r="E38" s="448">
        <v>0.5</v>
      </c>
      <c r="F38" s="448">
        <v>0.5</v>
      </c>
      <c r="G38" s="448">
        <v>0.5</v>
      </c>
      <c r="H38" s="452">
        <v>0.5</v>
      </c>
      <c r="I38" s="453" t="s">
        <v>201</v>
      </c>
      <c r="J38" s="454">
        <v>1</v>
      </c>
      <c r="K38" s="591">
        <v>1</v>
      </c>
      <c r="L38" s="452">
        <v>1</v>
      </c>
      <c r="M38" s="452">
        <v>1</v>
      </c>
      <c r="N38" s="170"/>
      <c r="O38" s="170"/>
    </row>
    <row r="39" spans="1:15" s="27" customFormat="1" ht="18" customHeight="1" x14ac:dyDescent="0.25">
      <c r="A39" s="447" t="s">
        <v>550</v>
      </c>
      <c r="B39" s="426" t="s">
        <v>201</v>
      </c>
      <c r="C39" s="448">
        <v>0.25</v>
      </c>
      <c r="D39" s="448">
        <v>0.25</v>
      </c>
      <c r="E39" s="448">
        <v>0.25</v>
      </c>
      <c r="F39" s="448">
        <v>0.25</v>
      </c>
      <c r="G39" s="448">
        <v>0.25</v>
      </c>
      <c r="H39" s="452">
        <v>0.25</v>
      </c>
      <c r="I39" s="453" t="s">
        <v>201</v>
      </c>
      <c r="J39" s="454">
        <v>1</v>
      </c>
      <c r="K39" s="591">
        <v>1</v>
      </c>
      <c r="L39" s="452">
        <v>1</v>
      </c>
      <c r="M39" s="452">
        <v>1</v>
      </c>
      <c r="N39" s="170"/>
      <c r="O39" s="170"/>
    </row>
    <row r="40" spans="1:15" s="27" customFormat="1" ht="18" customHeight="1" x14ac:dyDescent="0.25">
      <c r="A40" s="456" t="s">
        <v>551</v>
      </c>
      <c r="B40" s="426" t="s">
        <v>201</v>
      </c>
      <c r="C40" s="457">
        <v>0.5</v>
      </c>
      <c r="D40" s="457">
        <v>0.5</v>
      </c>
      <c r="E40" s="457">
        <v>0.5</v>
      </c>
      <c r="F40" s="457">
        <v>0.5</v>
      </c>
      <c r="G40" s="457">
        <v>0.5</v>
      </c>
      <c r="H40" s="458">
        <v>0.5</v>
      </c>
      <c r="I40" s="453" t="s">
        <v>201</v>
      </c>
      <c r="J40" s="459">
        <v>1</v>
      </c>
      <c r="K40" s="592">
        <v>1</v>
      </c>
      <c r="L40" s="458">
        <v>1</v>
      </c>
      <c r="M40" s="458">
        <v>1</v>
      </c>
      <c r="N40" s="170"/>
      <c r="O40" s="170"/>
    </row>
    <row r="41" spans="1:15" s="27" customFormat="1" ht="18" customHeight="1" x14ac:dyDescent="0.25">
      <c r="A41" s="439" t="s">
        <v>552</v>
      </c>
      <c r="B41" s="440"/>
      <c r="C41" s="460"/>
      <c r="D41" s="461"/>
      <c r="E41" s="461"/>
      <c r="F41" s="462"/>
      <c r="G41" s="462"/>
      <c r="H41" s="462"/>
      <c r="I41" s="443"/>
      <c r="J41" s="444"/>
      <c r="K41" s="444"/>
      <c r="L41" s="445"/>
      <c r="M41" s="446"/>
      <c r="N41" s="170"/>
      <c r="O41" s="170"/>
    </row>
    <row r="42" spans="1:15" s="27" customFormat="1" ht="18" customHeight="1" x14ac:dyDescent="0.25">
      <c r="A42" s="463" t="s">
        <v>553</v>
      </c>
      <c r="B42" s="426" t="s">
        <v>201</v>
      </c>
      <c r="C42" s="450">
        <v>1</v>
      </c>
      <c r="D42" s="464">
        <v>1</v>
      </c>
      <c r="E42" s="464">
        <v>1</v>
      </c>
      <c r="F42" s="464">
        <v>1</v>
      </c>
      <c r="G42" s="464">
        <v>1</v>
      </c>
      <c r="H42" s="464">
        <v>1</v>
      </c>
      <c r="I42" s="464">
        <v>1</v>
      </c>
      <c r="J42" s="465">
        <v>1</v>
      </c>
      <c r="K42" s="593">
        <v>1</v>
      </c>
      <c r="L42" s="464">
        <v>1</v>
      </c>
      <c r="M42" s="464">
        <v>1</v>
      </c>
      <c r="N42" s="170"/>
      <c r="O42" s="170"/>
    </row>
    <row r="43" spans="1:15" s="27" customFormat="1" ht="18" customHeight="1" x14ac:dyDescent="0.25">
      <c r="A43" s="466" t="s">
        <v>746</v>
      </c>
      <c r="B43" s="426" t="s">
        <v>201</v>
      </c>
      <c r="C43" s="452">
        <v>1</v>
      </c>
      <c r="D43" s="455">
        <v>1</v>
      </c>
      <c r="E43" s="455">
        <v>1</v>
      </c>
      <c r="F43" s="455">
        <v>1</v>
      </c>
      <c r="G43" s="455">
        <v>1</v>
      </c>
      <c r="H43" s="455">
        <v>1</v>
      </c>
      <c r="I43" s="455">
        <v>1</v>
      </c>
      <c r="J43" s="467">
        <v>1</v>
      </c>
      <c r="K43" s="594">
        <v>1</v>
      </c>
      <c r="L43" s="455">
        <v>1</v>
      </c>
      <c r="M43" s="455">
        <v>1</v>
      </c>
      <c r="N43" s="170"/>
      <c r="O43" s="170"/>
    </row>
    <row r="44" spans="1:15" s="27" customFormat="1" ht="18" customHeight="1" x14ac:dyDescent="0.25">
      <c r="A44" s="433" t="s">
        <v>747</v>
      </c>
      <c r="B44" s="561" t="s">
        <v>201</v>
      </c>
      <c r="C44" s="458">
        <v>1</v>
      </c>
      <c r="D44" s="562">
        <v>1</v>
      </c>
      <c r="E44" s="562">
        <v>1</v>
      </c>
      <c r="F44" s="562">
        <v>1</v>
      </c>
      <c r="G44" s="562">
        <v>1</v>
      </c>
      <c r="H44" s="562">
        <v>1</v>
      </c>
      <c r="I44" s="562">
        <v>1</v>
      </c>
      <c r="J44" s="563">
        <v>1</v>
      </c>
      <c r="K44" s="594">
        <v>1</v>
      </c>
      <c r="L44" s="562">
        <v>1</v>
      </c>
      <c r="M44" s="562">
        <v>1</v>
      </c>
      <c r="N44" s="170"/>
      <c r="O44" s="170"/>
    </row>
    <row r="45" spans="1:15" s="27" customFormat="1" ht="18" customHeight="1" x14ac:dyDescent="0.25">
      <c r="A45" s="439" t="s">
        <v>554</v>
      </c>
      <c r="B45" s="440"/>
      <c r="C45" s="440"/>
      <c r="D45" s="440"/>
      <c r="E45" s="440"/>
      <c r="F45" s="440"/>
      <c r="G45" s="440"/>
      <c r="H45" s="440"/>
      <c r="I45" s="440"/>
      <c r="J45" s="444"/>
      <c r="K45" s="444"/>
      <c r="L45" s="440"/>
      <c r="M45" s="468"/>
      <c r="N45" s="170"/>
      <c r="O45" s="170"/>
    </row>
    <row r="46" spans="1:15" s="27" customFormat="1" ht="18" customHeight="1" x14ac:dyDescent="0.25">
      <c r="A46" s="466" t="s">
        <v>555</v>
      </c>
      <c r="B46" s="424" t="s">
        <v>201</v>
      </c>
      <c r="C46" s="455">
        <v>0.25</v>
      </c>
      <c r="D46" s="455">
        <v>0.25</v>
      </c>
      <c r="E46" s="455">
        <v>0.25</v>
      </c>
      <c r="F46" s="455">
        <v>0.25</v>
      </c>
      <c r="G46" s="455">
        <v>0.25</v>
      </c>
      <c r="H46" s="455">
        <v>0.25</v>
      </c>
      <c r="I46" s="455">
        <v>0.25</v>
      </c>
      <c r="J46" s="467">
        <v>0.25</v>
      </c>
      <c r="K46" s="594">
        <v>0.25</v>
      </c>
      <c r="L46" s="455">
        <v>0.25</v>
      </c>
      <c r="M46" s="455">
        <v>0.25</v>
      </c>
      <c r="N46" s="170"/>
      <c r="O46" s="170"/>
    </row>
    <row r="47" spans="1:15" s="27" customFormat="1" ht="18" customHeight="1" x14ac:dyDescent="0.25">
      <c r="A47" s="466" t="s">
        <v>556</v>
      </c>
      <c r="B47" s="424" t="s">
        <v>201</v>
      </c>
      <c r="C47" s="455">
        <v>0.25</v>
      </c>
      <c r="D47" s="455">
        <v>0.25</v>
      </c>
      <c r="E47" s="455">
        <v>0.25</v>
      </c>
      <c r="F47" s="455">
        <v>0.25</v>
      </c>
      <c r="G47" s="455">
        <v>0.25</v>
      </c>
      <c r="H47" s="455">
        <v>0.25</v>
      </c>
      <c r="I47" s="455">
        <v>0.25</v>
      </c>
      <c r="J47" s="467">
        <v>0.25</v>
      </c>
      <c r="K47" s="594">
        <v>0.25</v>
      </c>
      <c r="L47" s="455">
        <v>0.25</v>
      </c>
      <c r="M47" s="455">
        <v>0.25</v>
      </c>
      <c r="N47" s="170"/>
      <c r="O47" s="170"/>
    </row>
    <row r="48" spans="1:15" s="27" customFormat="1" ht="18" customHeight="1" x14ac:dyDescent="0.25">
      <c r="A48" s="466" t="s">
        <v>557</v>
      </c>
      <c r="B48" s="424" t="s">
        <v>201</v>
      </c>
      <c r="C48" s="455">
        <v>0.25</v>
      </c>
      <c r="D48" s="455">
        <v>0.25</v>
      </c>
      <c r="E48" s="455">
        <v>0.25</v>
      </c>
      <c r="F48" s="455">
        <v>0.25</v>
      </c>
      <c r="G48" s="455">
        <v>0.25</v>
      </c>
      <c r="H48" s="455">
        <v>0.25</v>
      </c>
      <c r="I48" s="455">
        <v>0.25</v>
      </c>
      <c r="J48" s="467">
        <v>0.25</v>
      </c>
      <c r="K48" s="594">
        <v>0.25</v>
      </c>
      <c r="L48" s="455">
        <v>0.25</v>
      </c>
      <c r="M48" s="455">
        <v>0.25</v>
      </c>
      <c r="N48" s="170"/>
      <c r="O48" s="170"/>
    </row>
    <row r="49" spans="1:15" s="27" customFormat="1" ht="18" customHeight="1" x14ac:dyDescent="0.25">
      <c r="A49" s="466" t="s">
        <v>558</v>
      </c>
      <c r="B49" s="424" t="s">
        <v>201</v>
      </c>
      <c r="C49" s="455">
        <v>0.25</v>
      </c>
      <c r="D49" s="455">
        <v>0.25</v>
      </c>
      <c r="E49" s="455">
        <v>0.25</v>
      </c>
      <c r="F49" s="455">
        <v>0.25</v>
      </c>
      <c r="G49" s="455">
        <v>0.25</v>
      </c>
      <c r="H49" s="455">
        <v>0.25</v>
      </c>
      <c r="I49" s="453" t="s">
        <v>201</v>
      </c>
      <c r="J49" s="467">
        <v>0.25</v>
      </c>
      <c r="K49" s="594">
        <v>0.25</v>
      </c>
      <c r="L49" s="455">
        <v>0.25</v>
      </c>
      <c r="M49" s="455">
        <v>0.25</v>
      </c>
      <c r="N49" s="170"/>
      <c r="O49" s="170"/>
    </row>
    <row r="50" spans="1:15" s="27" customFormat="1" ht="18" customHeight="1" x14ac:dyDescent="0.25">
      <c r="A50" s="466" t="s">
        <v>559</v>
      </c>
      <c r="B50" s="424" t="s">
        <v>201</v>
      </c>
      <c r="C50" s="455">
        <v>0.25</v>
      </c>
      <c r="D50" s="455">
        <v>0.25</v>
      </c>
      <c r="E50" s="455">
        <v>0.25</v>
      </c>
      <c r="F50" s="455">
        <v>0.25</v>
      </c>
      <c r="G50" s="455">
        <v>0.25</v>
      </c>
      <c r="H50" s="455">
        <v>0.25</v>
      </c>
      <c r="I50" s="455">
        <v>0.25</v>
      </c>
      <c r="J50" s="467">
        <v>0.25</v>
      </c>
      <c r="K50" s="594">
        <v>0.25</v>
      </c>
      <c r="L50" s="455">
        <v>0.25</v>
      </c>
      <c r="M50" s="455">
        <v>0.25</v>
      </c>
      <c r="N50" s="170"/>
      <c r="O50" s="170"/>
    </row>
    <row r="51" spans="1:15" s="27" customFormat="1" ht="18" customHeight="1" x14ac:dyDescent="0.25">
      <c r="A51" s="466" t="s">
        <v>560</v>
      </c>
      <c r="B51" s="424" t="s">
        <v>201</v>
      </c>
      <c r="C51" s="455">
        <v>0.25</v>
      </c>
      <c r="D51" s="455">
        <v>0.25</v>
      </c>
      <c r="E51" s="455">
        <v>0.25</v>
      </c>
      <c r="F51" s="455">
        <v>0.25</v>
      </c>
      <c r="G51" s="455">
        <v>0.25</v>
      </c>
      <c r="H51" s="455">
        <v>0.25</v>
      </c>
      <c r="I51" s="455">
        <v>0.25</v>
      </c>
      <c r="J51" s="467">
        <v>0.25</v>
      </c>
      <c r="K51" s="594">
        <v>0.25</v>
      </c>
      <c r="L51" s="455">
        <v>0.25</v>
      </c>
      <c r="M51" s="455">
        <v>0.25</v>
      </c>
      <c r="N51" s="170"/>
      <c r="O51" s="170"/>
    </row>
    <row r="52" spans="1:15" s="27" customFormat="1" ht="18" customHeight="1" x14ac:dyDescent="0.25">
      <c r="A52" s="466" t="s">
        <v>561</v>
      </c>
      <c r="B52" s="424" t="s">
        <v>201</v>
      </c>
      <c r="C52" s="455">
        <v>0.25</v>
      </c>
      <c r="D52" s="455">
        <v>0.25</v>
      </c>
      <c r="E52" s="455">
        <v>0.25</v>
      </c>
      <c r="F52" s="455">
        <v>0.25</v>
      </c>
      <c r="G52" s="455">
        <v>0.25</v>
      </c>
      <c r="H52" s="455">
        <v>0.25</v>
      </c>
      <c r="I52" s="455">
        <v>0.25</v>
      </c>
      <c r="J52" s="467">
        <v>0.25</v>
      </c>
      <c r="K52" s="594">
        <v>0.25</v>
      </c>
      <c r="L52" s="455">
        <v>0.25</v>
      </c>
      <c r="M52" s="455">
        <v>0.25</v>
      </c>
      <c r="N52" s="170"/>
      <c r="O52" s="170"/>
    </row>
    <row r="53" spans="1:15" s="27" customFormat="1" ht="18" customHeight="1" x14ac:dyDescent="0.25">
      <c r="A53" s="466" t="s">
        <v>562</v>
      </c>
      <c r="B53" s="424" t="s">
        <v>201</v>
      </c>
      <c r="C53" s="455">
        <v>0.25</v>
      </c>
      <c r="D53" s="455">
        <v>0.25</v>
      </c>
      <c r="E53" s="455">
        <v>0.25</v>
      </c>
      <c r="F53" s="455">
        <v>0.25</v>
      </c>
      <c r="G53" s="455">
        <v>0.25</v>
      </c>
      <c r="H53" s="455">
        <v>0.25</v>
      </c>
      <c r="I53" s="455">
        <v>0.25</v>
      </c>
      <c r="J53" s="467">
        <v>0.25</v>
      </c>
      <c r="K53" s="594">
        <v>0.25</v>
      </c>
      <c r="L53" s="455">
        <v>0.25</v>
      </c>
      <c r="M53" s="455">
        <v>0.25</v>
      </c>
      <c r="N53" s="170"/>
      <c r="O53" s="170"/>
    </row>
    <row r="54" spans="1:15" s="27" customFormat="1" ht="18" customHeight="1" x14ac:dyDescent="0.25">
      <c r="A54" s="466" t="s">
        <v>563</v>
      </c>
      <c r="B54" s="424" t="s">
        <v>201</v>
      </c>
      <c r="C54" s="455">
        <v>0.25</v>
      </c>
      <c r="D54" s="455">
        <v>0.25</v>
      </c>
      <c r="E54" s="455">
        <v>0.25</v>
      </c>
      <c r="F54" s="455">
        <v>0.25</v>
      </c>
      <c r="G54" s="455">
        <v>0.25</v>
      </c>
      <c r="H54" s="455">
        <v>0.25</v>
      </c>
      <c r="I54" s="455">
        <v>0.25</v>
      </c>
      <c r="J54" s="467">
        <v>0.25</v>
      </c>
      <c r="K54" s="594">
        <v>0.25</v>
      </c>
      <c r="L54" s="455">
        <v>0.25</v>
      </c>
      <c r="M54" s="455">
        <v>0.25</v>
      </c>
      <c r="N54" s="170"/>
      <c r="O54" s="170"/>
    </row>
    <row r="55" spans="1:15" s="27" customFormat="1" ht="18" customHeight="1" x14ac:dyDescent="0.25">
      <c r="A55" s="466" t="s">
        <v>564</v>
      </c>
      <c r="B55" s="469" t="s">
        <v>201</v>
      </c>
      <c r="C55" s="455">
        <v>0.25</v>
      </c>
      <c r="D55" s="455">
        <v>0.25</v>
      </c>
      <c r="E55" s="455">
        <v>0.25</v>
      </c>
      <c r="F55" s="455">
        <v>0.25</v>
      </c>
      <c r="G55" s="455">
        <v>0.25</v>
      </c>
      <c r="H55" s="455">
        <v>0.25</v>
      </c>
      <c r="I55" s="455">
        <v>0.25</v>
      </c>
      <c r="J55" s="467">
        <v>0.25</v>
      </c>
      <c r="K55" s="594">
        <v>0.25</v>
      </c>
      <c r="L55" s="455">
        <v>0.25</v>
      </c>
      <c r="M55" s="455">
        <v>0.25</v>
      </c>
      <c r="N55" s="170"/>
      <c r="O55" s="170"/>
    </row>
    <row r="56" spans="1:15" s="27" customFormat="1" ht="18" customHeight="1" x14ac:dyDescent="0.25">
      <c r="A56" s="439" t="s">
        <v>565</v>
      </c>
      <c r="B56" s="440"/>
      <c r="C56" s="440"/>
      <c r="D56" s="440"/>
      <c r="E56" s="440"/>
      <c r="F56" s="445"/>
      <c r="G56" s="445"/>
      <c r="H56" s="445"/>
      <c r="I56" s="443"/>
      <c r="J56" s="444"/>
      <c r="K56" s="595"/>
      <c r="L56" s="442"/>
      <c r="M56" s="470"/>
      <c r="N56" s="170"/>
      <c r="O56" s="170"/>
    </row>
    <row r="57" spans="1:15" s="27" customFormat="1" ht="18" customHeight="1" x14ac:dyDescent="0.25">
      <c r="A57" s="447" t="s">
        <v>566</v>
      </c>
      <c r="B57" s="417" t="s">
        <v>201</v>
      </c>
      <c r="C57" s="452">
        <v>0.25</v>
      </c>
      <c r="D57" s="452">
        <v>0.25</v>
      </c>
      <c r="E57" s="452">
        <v>0.25</v>
      </c>
      <c r="F57" s="452">
        <v>0.25</v>
      </c>
      <c r="G57" s="452">
        <v>0.25</v>
      </c>
      <c r="H57" s="452">
        <v>0.25</v>
      </c>
      <c r="I57" s="452">
        <v>1</v>
      </c>
      <c r="J57" s="471">
        <v>1</v>
      </c>
      <c r="K57" s="590">
        <v>1</v>
      </c>
      <c r="L57" s="596">
        <v>1</v>
      </c>
      <c r="M57" s="450">
        <v>1</v>
      </c>
      <c r="N57" s="170"/>
      <c r="O57" s="170"/>
    </row>
    <row r="58" spans="1:15" s="27" customFormat="1" ht="18" customHeight="1" x14ac:dyDescent="0.25">
      <c r="A58" s="447" t="s">
        <v>567</v>
      </c>
      <c r="B58" s="424" t="s">
        <v>201</v>
      </c>
      <c r="C58" s="452">
        <v>1</v>
      </c>
      <c r="D58" s="452">
        <v>1</v>
      </c>
      <c r="E58" s="452">
        <v>1</v>
      </c>
      <c r="F58" s="452">
        <v>1</v>
      </c>
      <c r="G58" s="452">
        <v>1</v>
      </c>
      <c r="H58" s="452">
        <v>1</v>
      </c>
      <c r="I58" s="452">
        <v>1</v>
      </c>
      <c r="J58" s="471">
        <v>1</v>
      </c>
      <c r="K58" s="591">
        <v>1</v>
      </c>
      <c r="L58" s="597">
        <v>1</v>
      </c>
      <c r="M58" s="452">
        <v>1</v>
      </c>
      <c r="N58" s="170"/>
      <c r="O58" s="170"/>
    </row>
    <row r="59" spans="1:15" s="27" customFormat="1" ht="18" customHeight="1" x14ac:dyDescent="0.25">
      <c r="A59" s="447" t="s">
        <v>568</v>
      </c>
      <c r="B59" s="424" t="s">
        <v>201</v>
      </c>
      <c r="C59" s="452">
        <v>0.25</v>
      </c>
      <c r="D59" s="452">
        <v>0.25</v>
      </c>
      <c r="E59" s="452">
        <v>0.25</v>
      </c>
      <c r="F59" s="452">
        <v>0.25</v>
      </c>
      <c r="G59" s="452">
        <v>0.25</v>
      </c>
      <c r="H59" s="452">
        <v>0.25</v>
      </c>
      <c r="I59" s="452">
        <v>1</v>
      </c>
      <c r="J59" s="471">
        <v>1</v>
      </c>
      <c r="K59" s="591">
        <v>1</v>
      </c>
      <c r="L59" s="597">
        <v>1</v>
      </c>
      <c r="M59" s="452">
        <v>1</v>
      </c>
      <c r="N59" s="170"/>
      <c r="O59" s="170"/>
    </row>
    <row r="60" spans="1:15" s="27" customFormat="1" ht="18" customHeight="1" x14ac:dyDescent="0.25">
      <c r="A60" s="447" t="s">
        <v>569</v>
      </c>
      <c r="B60" s="424" t="s">
        <v>201</v>
      </c>
      <c r="C60" s="452">
        <v>0.25</v>
      </c>
      <c r="D60" s="452">
        <v>0.25</v>
      </c>
      <c r="E60" s="452">
        <v>0.25</v>
      </c>
      <c r="F60" s="452">
        <v>0.25</v>
      </c>
      <c r="G60" s="452">
        <v>0.25</v>
      </c>
      <c r="H60" s="452">
        <v>0.25</v>
      </c>
      <c r="I60" s="452">
        <v>1</v>
      </c>
      <c r="J60" s="471">
        <v>1</v>
      </c>
      <c r="K60" s="591">
        <v>1</v>
      </c>
      <c r="L60" s="158" t="s">
        <v>488</v>
      </c>
      <c r="M60" s="435" t="s">
        <v>488</v>
      </c>
      <c r="N60" s="170"/>
      <c r="O60" s="170"/>
    </row>
    <row r="61" spans="1:15" s="27" customFormat="1" ht="18" customHeight="1" x14ac:dyDescent="0.25">
      <c r="A61" s="447" t="s">
        <v>570</v>
      </c>
      <c r="B61" s="424" t="s">
        <v>201</v>
      </c>
      <c r="C61" s="452">
        <v>1</v>
      </c>
      <c r="D61" s="452">
        <v>1</v>
      </c>
      <c r="E61" s="452">
        <v>1</v>
      </c>
      <c r="F61" s="452">
        <v>1</v>
      </c>
      <c r="G61" s="452">
        <v>1</v>
      </c>
      <c r="H61" s="452">
        <v>1</v>
      </c>
      <c r="I61" s="452">
        <v>1</v>
      </c>
      <c r="J61" s="471">
        <v>1</v>
      </c>
      <c r="K61" s="591">
        <v>1</v>
      </c>
      <c r="L61" s="597">
        <v>1</v>
      </c>
      <c r="M61" s="452">
        <v>1</v>
      </c>
      <c r="N61" s="170"/>
      <c r="O61" s="170"/>
    </row>
    <row r="62" spans="1:15" s="27" customFormat="1" ht="18" customHeight="1" x14ac:dyDescent="0.25">
      <c r="A62" s="447" t="s">
        <v>571</v>
      </c>
      <c r="B62" s="424" t="s">
        <v>201</v>
      </c>
      <c r="C62" s="452">
        <v>0.25</v>
      </c>
      <c r="D62" s="452">
        <v>0.25</v>
      </c>
      <c r="E62" s="452">
        <v>0.25</v>
      </c>
      <c r="F62" s="452">
        <v>0.25</v>
      </c>
      <c r="G62" s="452">
        <v>0.25</v>
      </c>
      <c r="H62" s="452">
        <v>0.25</v>
      </c>
      <c r="I62" s="452">
        <v>1</v>
      </c>
      <c r="J62" s="471">
        <v>1</v>
      </c>
      <c r="K62" s="591">
        <v>1</v>
      </c>
      <c r="L62" s="597">
        <v>1</v>
      </c>
      <c r="M62" s="452">
        <v>1</v>
      </c>
      <c r="N62" s="170"/>
      <c r="O62" s="170"/>
    </row>
    <row r="63" spans="1:15" s="27" customFormat="1" ht="18" customHeight="1" x14ac:dyDescent="0.25">
      <c r="A63" s="456" t="s">
        <v>551</v>
      </c>
      <c r="B63" s="472" t="s">
        <v>201</v>
      </c>
      <c r="C63" s="434" t="s">
        <v>488</v>
      </c>
      <c r="D63" s="434" t="s">
        <v>488</v>
      </c>
      <c r="E63" s="434" t="s">
        <v>488</v>
      </c>
      <c r="F63" s="434" t="s">
        <v>488</v>
      </c>
      <c r="G63" s="434" t="s">
        <v>488</v>
      </c>
      <c r="H63" s="434" t="s">
        <v>488</v>
      </c>
      <c r="I63" s="434" t="s">
        <v>488</v>
      </c>
      <c r="J63" s="471">
        <v>1</v>
      </c>
      <c r="K63" s="592">
        <v>1</v>
      </c>
      <c r="L63" s="598" t="s">
        <v>488</v>
      </c>
      <c r="M63" s="434" t="s">
        <v>488</v>
      </c>
      <c r="N63" s="170"/>
      <c r="O63" s="170"/>
    </row>
    <row r="64" spans="1:15" s="27" customFormat="1" ht="19.5" customHeight="1" x14ac:dyDescent="0.25">
      <c r="A64" s="189" t="s">
        <v>572</v>
      </c>
      <c r="B64" s="599">
        <v>10000</v>
      </c>
      <c r="C64" s="599">
        <v>10000</v>
      </c>
      <c r="D64" s="599">
        <v>10000</v>
      </c>
      <c r="E64" s="599">
        <v>10000</v>
      </c>
      <c r="F64" s="599">
        <v>10000</v>
      </c>
      <c r="G64" s="599">
        <v>10000</v>
      </c>
      <c r="H64" s="599">
        <v>10000</v>
      </c>
      <c r="I64" s="599">
        <v>10000</v>
      </c>
      <c r="J64" s="599">
        <v>10000</v>
      </c>
      <c r="K64" s="600" t="s">
        <v>792</v>
      </c>
      <c r="L64" s="599">
        <v>10000</v>
      </c>
      <c r="M64" s="601">
        <v>10000</v>
      </c>
      <c r="N64" s="170"/>
      <c r="O64" s="170"/>
    </row>
    <row r="65" spans="1:15" s="27" customFormat="1" ht="18" customHeight="1" x14ac:dyDescent="0.25">
      <c r="A65" s="564" t="s">
        <v>758</v>
      </c>
      <c r="B65" s="386" t="s">
        <v>240</v>
      </c>
      <c r="C65" s="386" t="s">
        <v>495</v>
      </c>
      <c r="D65" s="386" t="s">
        <v>495</v>
      </c>
      <c r="E65" s="386" t="s">
        <v>495</v>
      </c>
      <c r="F65" s="386" t="s">
        <v>495</v>
      </c>
      <c r="G65" s="386" t="s">
        <v>495</v>
      </c>
      <c r="H65" s="386" t="s">
        <v>495</v>
      </c>
      <c r="I65" s="386" t="s">
        <v>496</v>
      </c>
      <c r="J65" s="473" t="s">
        <v>497</v>
      </c>
      <c r="K65" s="602" t="s">
        <v>496</v>
      </c>
      <c r="L65" s="474" t="s">
        <v>496</v>
      </c>
      <c r="M65" s="406" t="s">
        <v>496</v>
      </c>
      <c r="N65" s="158"/>
      <c r="O65" s="158"/>
    </row>
    <row r="66" spans="1:15" s="27" customFormat="1" ht="18" customHeight="1" x14ac:dyDescent="0.25">
      <c r="A66" s="185" t="s">
        <v>573</v>
      </c>
      <c r="B66" s="389">
        <v>3.12</v>
      </c>
      <c r="C66" s="389">
        <v>3.47</v>
      </c>
      <c r="D66" s="389">
        <v>6.12</v>
      </c>
      <c r="E66" s="389">
        <v>8.7799999999999994</v>
      </c>
      <c r="F66" s="389">
        <v>3</v>
      </c>
      <c r="G66" s="389">
        <v>2.65</v>
      </c>
      <c r="H66" s="389">
        <v>2.5299999999999998</v>
      </c>
      <c r="I66" s="389">
        <v>4.5</v>
      </c>
      <c r="J66" s="475">
        <v>5</v>
      </c>
      <c r="K66" s="603" t="s">
        <v>793</v>
      </c>
      <c r="L66" s="476">
        <v>3.9</v>
      </c>
      <c r="M66" s="391">
        <v>2.6</v>
      </c>
      <c r="N66" s="152"/>
      <c r="O66" s="152"/>
    </row>
    <row r="67" spans="1:15" s="27" customFormat="1" ht="18" customHeight="1" x14ac:dyDescent="0.25">
      <c r="A67" s="185" t="s">
        <v>574</v>
      </c>
      <c r="B67" s="389">
        <v>3.12</v>
      </c>
      <c r="C67" s="389">
        <v>3.47</v>
      </c>
      <c r="D67" s="389">
        <v>6.12</v>
      </c>
      <c r="E67" s="389">
        <v>8.7799999999999994</v>
      </c>
      <c r="F67" s="389">
        <v>3</v>
      </c>
      <c r="G67" s="389">
        <v>2.65</v>
      </c>
      <c r="H67" s="389">
        <v>2.5299999999999998</v>
      </c>
      <c r="I67" s="389">
        <v>4.5</v>
      </c>
      <c r="J67" s="475">
        <v>5</v>
      </c>
      <c r="K67" s="603" t="s">
        <v>794</v>
      </c>
      <c r="L67" s="476">
        <v>3.9</v>
      </c>
      <c r="M67" s="391">
        <v>2.6</v>
      </c>
      <c r="N67" s="152"/>
      <c r="O67" s="152"/>
    </row>
    <row r="68" spans="1:15" s="27" customFormat="1" ht="18" customHeight="1" x14ac:dyDescent="0.25">
      <c r="A68" s="185" t="s">
        <v>575</v>
      </c>
      <c r="B68" s="389">
        <v>3.84</v>
      </c>
      <c r="C68" s="389">
        <v>4.41</v>
      </c>
      <c r="D68" s="389">
        <v>7.93</v>
      </c>
      <c r="E68" s="389">
        <v>11.46</v>
      </c>
      <c r="F68" s="389">
        <v>3.82</v>
      </c>
      <c r="G68" s="389">
        <v>3.44</v>
      </c>
      <c r="H68" s="389">
        <v>3.31</v>
      </c>
      <c r="I68" s="389">
        <v>5.7</v>
      </c>
      <c r="J68" s="475">
        <v>6.3</v>
      </c>
      <c r="K68" s="603" t="s">
        <v>795</v>
      </c>
      <c r="L68" s="476">
        <v>5.3</v>
      </c>
      <c r="M68" s="391">
        <v>3.3</v>
      </c>
      <c r="N68" s="152"/>
      <c r="O68" s="152"/>
    </row>
    <row r="69" spans="1:15" s="27" customFormat="1" ht="18" customHeight="1" x14ac:dyDescent="0.25">
      <c r="A69" s="185" t="s">
        <v>576</v>
      </c>
      <c r="B69" s="389">
        <v>5.52</v>
      </c>
      <c r="C69" s="389">
        <v>5.95</v>
      </c>
      <c r="D69" s="389">
        <v>10.94</v>
      </c>
      <c r="E69" s="389">
        <v>15.93</v>
      </c>
      <c r="F69" s="389">
        <v>5.15</v>
      </c>
      <c r="G69" s="389">
        <v>4.74</v>
      </c>
      <c r="H69" s="389">
        <v>4.5999999999999996</v>
      </c>
      <c r="I69" s="389">
        <v>7.3</v>
      </c>
      <c r="J69" s="475">
        <v>8.1</v>
      </c>
      <c r="K69" s="603" t="s">
        <v>796</v>
      </c>
      <c r="L69" s="476">
        <v>7.1</v>
      </c>
      <c r="M69" s="391">
        <v>4.0999999999999996</v>
      </c>
      <c r="N69" s="152"/>
      <c r="O69" s="152"/>
    </row>
    <row r="70" spans="1:15" s="27" customFormat="1" ht="18" customHeight="1" x14ac:dyDescent="0.25">
      <c r="A70" s="185" t="s">
        <v>577</v>
      </c>
      <c r="B70" s="389">
        <v>7.84</v>
      </c>
      <c r="C70" s="389">
        <v>8.36</v>
      </c>
      <c r="D70" s="389">
        <v>15.55</v>
      </c>
      <c r="E70" s="389">
        <v>22.76</v>
      </c>
      <c r="F70" s="389">
        <v>7.24</v>
      </c>
      <c r="G70" s="389">
        <v>6.73</v>
      </c>
      <c r="H70" s="389">
        <v>6.57</v>
      </c>
      <c r="I70" s="389">
        <v>9.6</v>
      </c>
      <c r="J70" s="475">
        <v>10.7</v>
      </c>
      <c r="K70" s="603" t="s">
        <v>797</v>
      </c>
      <c r="L70" s="476">
        <v>9.8000000000000007</v>
      </c>
      <c r="M70" s="391">
        <v>5.6</v>
      </c>
      <c r="N70" s="152"/>
      <c r="O70" s="152"/>
    </row>
    <row r="71" spans="1:15" s="27" customFormat="1" ht="18" customHeight="1" x14ac:dyDescent="0.25">
      <c r="A71" s="185" t="s">
        <v>578</v>
      </c>
      <c r="B71" s="389">
        <v>11.52</v>
      </c>
      <c r="C71" s="389">
        <v>10.97</v>
      </c>
      <c r="D71" s="389">
        <v>20.56</v>
      </c>
      <c r="E71" s="389">
        <v>30.15</v>
      </c>
      <c r="F71" s="389">
        <v>9.5</v>
      </c>
      <c r="G71" s="389">
        <v>8.91</v>
      </c>
      <c r="H71" s="389">
        <v>8.6999999999999993</v>
      </c>
      <c r="I71" s="389">
        <v>14</v>
      </c>
      <c r="J71" s="475">
        <v>15.6</v>
      </c>
      <c r="K71" s="603" t="s">
        <v>798</v>
      </c>
      <c r="L71" s="476">
        <v>13.6</v>
      </c>
      <c r="M71" s="391">
        <v>8.3000000000000007</v>
      </c>
      <c r="N71" s="152"/>
      <c r="O71" s="152"/>
    </row>
    <row r="72" spans="1:15" s="27" customFormat="1" ht="18" customHeight="1" x14ac:dyDescent="0.25">
      <c r="A72" s="185" t="s">
        <v>579</v>
      </c>
      <c r="B72" s="389">
        <v>16.32</v>
      </c>
      <c r="C72" s="389">
        <v>15.05</v>
      </c>
      <c r="D72" s="389">
        <v>28.34</v>
      </c>
      <c r="E72" s="389">
        <v>41.63</v>
      </c>
      <c r="F72" s="389">
        <v>13.04</v>
      </c>
      <c r="G72" s="389">
        <v>12.27</v>
      </c>
      <c r="H72" s="389">
        <v>12.02</v>
      </c>
      <c r="I72" s="389">
        <v>18.899999999999999</v>
      </c>
      <c r="J72" s="475">
        <v>21</v>
      </c>
      <c r="K72" s="603" t="s">
        <v>799</v>
      </c>
      <c r="L72" s="476">
        <v>18.8</v>
      </c>
      <c r="M72" s="391">
        <v>12.9</v>
      </c>
      <c r="N72" s="152"/>
      <c r="O72" s="152"/>
    </row>
    <row r="73" spans="1:15" s="27" customFormat="1" ht="18" customHeight="1" x14ac:dyDescent="0.25">
      <c r="A73" s="185" t="s">
        <v>580</v>
      </c>
      <c r="B73" s="389">
        <v>23.44</v>
      </c>
      <c r="C73" s="389">
        <v>20</v>
      </c>
      <c r="D73" s="389">
        <v>37.72</v>
      </c>
      <c r="E73" s="389">
        <v>55.43</v>
      </c>
      <c r="F73" s="389">
        <v>17.32</v>
      </c>
      <c r="G73" s="389">
        <v>16.329999999999998</v>
      </c>
      <c r="H73" s="389">
        <v>16</v>
      </c>
      <c r="I73" s="389">
        <v>25</v>
      </c>
      <c r="J73" s="475">
        <v>27.8</v>
      </c>
      <c r="K73" s="603" t="s">
        <v>800</v>
      </c>
      <c r="L73" s="476">
        <v>25</v>
      </c>
      <c r="M73" s="391">
        <v>20.100000000000001</v>
      </c>
      <c r="N73" s="152"/>
      <c r="O73" s="152"/>
    </row>
    <row r="74" spans="1:15" s="27" customFormat="1" ht="18" customHeight="1" x14ac:dyDescent="0.25">
      <c r="A74" s="185" t="s">
        <v>581</v>
      </c>
      <c r="B74" s="389">
        <v>30.88</v>
      </c>
      <c r="C74" s="389">
        <v>25.32</v>
      </c>
      <c r="D74" s="389">
        <v>47.66</v>
      </c>
      <c r="E74" s="389">
        <v>70.02</v>
      </c>
      <c r="F74" s="389">
        <v>21.92</v>
      </c>
      <c r="G74" s="389">
        <v>20.64</v>
      </c>
      <c r="H74" s="389">
        <v>20.21</v>
      </c>
      <c r="I74" s="389">
        <v>31.7</v>
      </c>
      <c r="J74" s="475">
        <v>35.200000000000003</v>
      </c>
      <c r="K74" s="603" t="s">
        <v>801</v>
      </c>
      <c r="L74" s="476">
        <v>30.6</v>
      </c>
      <c r="M74" s="391">
        <v>27.1</v>
      </c>
      <c r="N74" s="152"/>
      <c r="O74" s="152"/>
    </row>
    <row r="75" spans="1:15" s="27" customFormat="1" ht="18" customHeight="1" x14ac:dyDescent="0.25">
      <c r="A75" s="185" t="s">
        <v>582</v>
      </c>
      <c r="B75" s="389">
        <v>43.92</v>
      </c>
      <c r="C75" s="389">
        <v>32.11</v>
      </c>
      <c r="D75" s="389">
        <v>60.31</v>
      </c>
      <c r="E75" s="389">
        <v>88.51</v>
      </c>
      <c r="F75" s="389">
        <v>27.81</v>
      </c>
      <c r="G75" s="389">
        <v>26.12</v>
      </c>
      <c r="H75" s="389">
        <v>25.55</v>
      </c>
      <c r="I75" s="389">
        <v>38.700000000000003</v>
      </c>
      <c r="J75" s="475">
        <v>43</v>
      </c>
      <c r="K75" s="603" t="s">
        <v>802</v>
      </c>
      <c r="L75" s="476">
        <v>41.6</v>
      </c>
      <c r="M75" s="391">
        <v>38.799999999999997</v>
      </c>
      <c r="N75" s="152"/>
      <c r="O75" s="152"/>
    </row>
    <row r="76" spans="1:15" s="27" customFormat="1" ht="18" customHeight="1" x14ac:dyDescent="0.25">
      <c r="A76" s="185" t="s">
        <v>583</v>
      </c>
      <c r="B76" s="389">
        <v>48.32</v>
      </c>
      <c r="C76" s="389">
        <v>44.94</v>
      </c>
      <c r="D76" s="389">
        <v>84.9</v>
      </c>
      <c r="E76" s="389">
        <v>124.86</v>
      </c>
      <c r="F76" s="389">
        <v>38.92</v>
      </c>
      <c r="G76" s="389">
        <v>36.76</v>
      </c>
      <c r="H76" s="389">
        <v>36.04</v>
      </c>
      <c r="I76" s="389">
        <v>41.8</v>
      </c>
      <c r="J76" s="475">
        <v>46.4</v>
      </c>
      <c r="K76" s="603" t="s">
        <v>803</v>
      </c>
      <c r="L76" s="476">
        <v>58.3</v>
      </c>
      <c r="M76" s="391">
        <v>52.5</v>
      </c>
      <c r="N76" s="152"/>
      <c r="O76" s="152"/>
    </row>
    <row r="77" spans="1:15" s="27" customFormat="1" ht="18" customHeight="1" x14ac:dyDescent="0.25">
      <c r="A77" s="185" t="s">
        <v>584</v>
      </c>
      <c r="B77" s="389">
        <v>48.32</v>
      </c>
      <c r="C77" s="389">
        <v>59.98</v>
      </c>
      <c r="D77" s="389">
        <v>114.01</v>
      </c>
      <c r="E77" s="389">
        <v>168.05</v>
      </c>
      <c r="F77" s="389">
        <v>51.93</v>
      </c>
      <c r="G77" s="389">
        <v>49.36</v>
      </c>
      <c r="H77" s="389">
        <v>48.51</v>
      </c>
      <c r="I77" s="389">
        <v>40.799999999999997</v>
      </c>
      <c r="J77" s="475">
        <v>45.3</v>
      </c>
      <c r="K77" s="603" t="s">
        <v>804</v>
      </c>
      <c r="L77" s="476">
        <v>85.6</v>
      </c>
      <c r="M77" s="391">
        <v>79.599999999999994</v>
      </c>
      <c r="N77" s="152"/>
      <c r="O77" s="152"/>
    </row>
    <row r="78" spans="1:15" s="27" customFormat="1" ht="18" customHeight="1" x14ac:dyDescent="0.25">
      <c r="A78" s="185" t="s">
        <v>585</v>
      </c>
      <c r="B78" s="389">
        <v>48.32</v>
      </c>
      <c r="C78" s="389">
        <v>72.819999999999993</v>
      </c>
      <c r="D78" s="389">
        <v>138.88</v>
      </c>
      <c r="E78" s="389">
        <v>204.05</v>
      </c>
      <c r="F78" s="389">
        <v>63.05</v>
      </c>
      <c r="G78" s="389">
        <v>60.13</v>
      </c>
      <c r="H78" s="389">
        <v>59.16</v>
      </c>
      <c r="I78" s="389">
        <v>52</v>
      </c>
      <c r="J78" s="475">
        <v>57.8</v>
      </c>
      <c r="K78" s="603" t="s">
        <v>805</v>
      </c>
      <c r="L78" s="476">
        <v>117.6</v>
      </c>
      <c r="M78" s="391">
        <v>112.8</v>
      </c>
      <c r="N78" s="152"/>
      <c r="O78" s="152"/>
    </row>
    <row r="79" spans="1:15" s="27" customFormat="1" ht="18" customHeight="1" x14ac:dyDescent="0.25">
      <c r="A79" s="188" t="s">
        <v>586</v>
      </c>
      <c r="B79" s="392">
        <v>48.32</v>
      </c>
      <c r="C79" s="392">
        <v>96.93</v>
      </c>
      <c r="D79" s="392">
        <v>186.74</v>
      </c>
      <c r="E79" s="392">
        <v>276.54000000000002</v>
      </c>
      <c r="F79" s="392">
        <v>83.94</v>
      </c>
      <c r="G79" s="392">
        <v>80.849999999999994</v>
      </c>
      <c r="H79" s="392">
        <v>79.819999999999993</v>
      </c>
      <c r="I79" s="392">
        <v>52</v>
      </c>
      <c r="J79" s="477">
        <v>57.8</v>
      </c>
      <c r="K79" s="604" t="s">
        <v>805</v>
      </c>
      <c r="L79" s="478">
        <v>117.6</v>
      </c>
      <c r="M79" s="394">
        <v>112.8</v>
      </c>
      <c r="N79" s="152"/>
      <c r="O79" s="152"/>
    </row>
    <row r="80" spans="1:15" s="27" customFormat="1" ht="30" x14ac:dyDescent="0.25">
      <c r="A80" s="240" t="s">
        <v>110</v>
      </c>
      <c r="B80" s="131" t="s">
        <v>111</v>
      </c>
      <c r="C80" s="134" t="s">
        <v>467</v>
      </c>
      <c r="D80" s="134" t="s">
        <v>113</v>
      </c>
      <c r="E80" s="134" t="s">
        <v>114</v>
      </c>
      <c r="F80" s="131" t="s">
        <v>115</v>
      </c>
      <c r="G80" s="131" t="s">
        <v>117</v>
      </c>
      <c r="H80" s="134" t="s">
        <v>162</v>
      </c>
      <c r="I80" s="280"/>
      <c r="J80" s="335"/>
      <c r="K80" s="335"/>
      <c r="L80" s="137"/>
      <c r="M80" s="138"/>
    </row>
    <row r="81" spans="1:9" x14ac:dyDescent="0.25">
      <c r="A81" s="139"/>
      <c r="B81" s="139"/>
      <c r="C81" s="139"/>
      <c r="D81" s="139"/>
      <c r="E81" s="139"/>
      <c r="F81" s="139"/>
      <c r="G81" s="139"/>
      <c r="H81" s="139"/>
      <c r="I81" s="139"/>
    </row>
    <row r="82" spans="1:9" x14ac:dyDescent="0.25">
      <c r="A82" s="139"/>
      <c r="B82" s="139"/>
      <c r="C82" s="139"/>
      <c r="D82" s="139"/>
      <c r="E82" s="139"/>
      <c r="F82" s="139"/>
      <c r="G82" s="139"/>
      <c r="H82" s="139"/>
      <c r="I82" s="139"/>
    </row>
    <row r="83" spans="1:9" x14ac:dyDescent="0.25">
      <c r="A83" s="139"/>
      <c r="B83" s="139"/>
      <c r="C83" s="139"/>
      <c r="D83" s="139"/>
      <c r="E83" s="139"/>
      <c r="F83" s="139"/>
      <c r="G83" s="139"/>
      <c r="H83" s="139"/>
      <c r="I83" s="139"/>
    </row>
    <row r="84" spans="1:9" x14ac:dyDescent="0.25">
      <c r="A84" s="139"/>
      <c r="B84" s="139"/>
      <c r="C84" s="139"/>
      <c r="D84" s="139"/>
      <c r="E84" s="139"/>
      <c r="F84" s="139"/>
      <c r="G84" s="139"/>
      <c r="H84" s="139"/>
      <c r="I84" s="139"/>
    </row>
  </sheetData>
  <pageMargins left="0.25" right="0.25" top="0.75" bottom="0.75" header="0.3" footer="0.3"/>
  <pageSetup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5A0B-DE0A-415A-9084-29008520486F}">
  <dimension ref="A1:N38"/>
  <sheetViews>
    <sheetView tabSelected="1" zoomScaleNormal="100" workbookViewId="0">
      <selection activeCell="A3" sqref="A3"/>
    </sheetView>
  </sheetViews>
  <sheetFormatPr defaultRowHeight="15" x14ac:dyDescent="0.25"/>
  <cols>
    <col min="1" max="1" width="27" style="21" customWidth="1"/>
    <col min="2" max="13" width="20.7109375" style="21" customWidth="1"/>
    <col min="14" max="16384" width="9.140625" style="21"/>
  </cols>
  <sheetData>
    <row r="1" spans="1:14" x14ac:dyDescent="0.25">
      <c r="A1" s="1" t="s">
        <v>782</v>
      </c>
      <c r="B1" s="20"/>
      <c r="C1" s="20"/>
      <c r="D1" s="20"/>
      <c r="E1" s="20"/>
      <c r="F1" s="20"/>
      <c r="G1" s="20"/>
    </row>
    <row r="2" spans="1:14" x14ac:dyDescent="0.25">
      <c r="A2" s="22" t="s">
        <v>386</v>
      </c>
      <c r="B2" s="22"/>
      <c r="C2" s="22"/>
      <c r="D2" s="22"/>
      <c r="E2" s="22"/>
      <c r="F2" s="22"/>
      <c r="G2" s="22"/>
    </row>
    <row r="3" spans="1:14" x14ac:dyDescent="0.25">
      <c r="A3" s="20"/>
      <c r="B3" s="20"/>
      <c r="C3" s="20"/>
      <c r="D3" s="20"/>
      <c r="E3" s="20"/>
      <c r="F3" s="20"/>
      <c r="G3" s="20"/>
    </row>
    <row r="4" spans="1:14" ht="20.25" x14ac:dyDescent="0.3">
      <c r="A4" s="310" t="s">
        <v>780</v>
      </c>
      <c r="B4" s="20"/>
      <c r="C4" s="20"/>
      <c r="D4" s="20"/>
      <c r="E4" s="20"/>
      <c r="F4" s="20"/>
      <c r="G4" s="20"/>
    </row>
    <row r="5" spans="1:14" x14ac:dyDescent="0.25">
      <c r="A5" s="20" t="s">
        <v>679</v>
      </c>
      <c r="B5" s="20"/>
      <c r="C5" s="20"/>
      <c r="D5" s="20"/>
      <c r="E5" s="20"/>
      <c r="F5" s="20"/>
      <c r="G5" s="20"/>
    </row>
    <row r="6" spans="1:14" x14ac:dyDescent="0.25">
      <c r="A6" s="21" t="s">
        <v>680</v>
      </c>
    </row>
    <row r="7" spans="1:14" x14ac:dyDescent="0.25">
      <c r="A7" s="20"/>
      <c r="B7" s="20"/>
      <c r="C7" s="20"/>
      <c r="D7" s="20"/>
      <c r="E7" s="20"/>
      <c r="F7" s="20"/>
      <c r="G7" s="20"/>
    </row>
    <row r="8" spans="1:14" x14ac:dyDescent="0.25">
      <c r="A8" s="23" t="s">
        <v>681</v>
      </c>
    </row>
    <row r="9" spans="1:14" s="27" customFormat="1" ht="63.75" x14ac:dyDescent="0.25">
      <c r="A9" s="609" t="s">
        <v>587</v>
      </c>
      <c r="B9" s="396" t="s">
        <v>588</v>
      </c>
      <c r="C9" s="396" t="s">
        <v>589</v>
      </c>
      <c r="D9" s="396" t="s">
        <v>472</v>
      </c>
      <c r="E9" s="396" t="s">
        <v>590</v>
      </c>
      <c r="F9" s="396" t="s">
        <v>474</v>
      </c>
      <c r="G9" s="396" t="s">
        <v>475</v>
      </c>
      <c r="H9" s="400" t="s">
        <v>591</v>
      </c>
      <c r="I9" s="400" t="s">
        <v>592</v>
      </c>
      <c r="J9" s="581" t="s">
        <v>806</v>
      </c>
      <c r="K9" s="581" t="s">
        <v>807</v>
      </c>
      <c r="L9" s="396" t="s">
        <v>593</v>
      </c>
      <c r="M9" s="396" t="s">
        <v>594</v>
      </c>
    </row>
    <row r="10" spans="1:14" s="27" customFormat="1" x14ac:dyDescent="0.25">
      <c r="A10" s="143" t="s">
        <v>511</v>
      </c>
      <c r="B10" s="401"/>
      <c r="C10" s="401"/>
      <c r="D10" s="401"/>
      <c r="E10" s="401"/>
      <c r="F10" s="401"/>
      <c r="G10" s="401"/>
      <c r="H10" s="402"/>
      <c r="I10" s="402"/>
      <c r="J10" s="610"/>
      <c r="K10" s="610"/>
      <c r="L10" s="401"/>
      <c r="M10" s="610"/>
    </row>
    <row r="11" spans="1:14" s="27" customFormat="1" x14ac:dyDescent="0.25">
      <c r="A11" s="422" t="s">
        <v>595</v>
      </c>
      <c r="B11" s="386" t="s">
        <v>596</v>
      </c>
      <c r="C11" s="386" t="s">
        <v>596</v>
      </c>
      <c r="D11" s="386" t="s">
        <v>597</v>
      </c>
      <c r="E11" s="386" t="s">
        <v>597</v>
      </c>
      <c r="F11" s="386" t="s">
        <v>596</v>
      </c>
      <c r="G11" s="386" t="s">
        <v>596</v>
      </c>
      <c r="H11" s="387" t="s">
        <v>596</v>
      </c>
      <c r="I11" s="387" t="s">
        <v>596</v>
      </c>
      <c r="J11" s="602" t="s">
        <v>596</v>
      </c>
      <c r="K11" s="602" t="s">
        <v>596</v>
      </c>
      <c r="L11" s="386" t="s">
        <v>596</v>
      </c>
      <c r="M11" s="406" t="s">
        <v>596</v>
      </c>
      <c r="N11" s="48"/>
    </row>
    <row r="12" spans="1:14" s="27" customFormat="1" x14ac:dyDescent="0.25">
      <c r="A12" s="374" t="s">
        <v>523</v>
      </c>
      <c r="B12" s="375">
        <v>50</v>
      </c>
      <c r="C12" s="375">
        <v>50</v>
      </c>
      <c r="D12" s="375">
        <v>50</v>
      </c>
      <c r="E12" s="375">
        <v>50</v>
      </c>
      <c r="F12" s="375">
        <v>150</v>
      </c>
      <c r="G12" s="375">
        <v>150</v>
      </c>
      <c r="H12" s="376">
        <v>150</v>
      </c>
      <c r="I12" s="376">
        <v>150</v>
      </c>
      <c r="J12" s="633">
        <v>150</v>
      </c>
      <c r="K12" s="633">
        <v>150</v>
      </c>
      <c r="L12" s="375">
        <v>150</v>
      </c>
      <c r="M12" s="377">
        <v>150</v>
      </c>
      <c r="N12" s="611"/>
    </row>
    <row r="13" spans="1:14" s="27" customFormat="1" x14ac:dyDescent="0.25">
      <c r="A13" s="374" t="s">
        <v>50</v>
      </c>
      <c r="B13" s="378" t="s">
        <v>48</v>
      </c>
      <c r="C13" s="378" t="s">
        <v>48</v>
      </c>
      <c r="D13" s="378" t="s">
        <v>48</v>
      </c>
      <c r="E13" s="378" t="s">
        <v>48</v>
      </c>
      <c r="F13" s="378" t="s">
        <v>48</v>
      </c>
      <c r="G13" s="378" t="s">
        <v>48</v>
      </c>
      <c r="H13" s="379" t="s">
        <v>48</v>
      </c>
      <c r="I13" s="379" t="s">
        <v>48</v>
      </c>
      <c r="J13" s="634" t="s">
        <v>48</v>
      </c>
      <c r="K13" s="634" t="s">
        <v>48</v>
      </c>
      <c r="L13" s="378" t="s">
        <v>48</v>
      </c>
      <c r="M13" s="380" t="s">
        <v>48</v>
      </c>
      <c r="N13" s="48"/>
    </row>
    <row r="14" spans="1:14" s="27" customFormat="1" x14ac:dyDescent="0.25">
      <c r="A14" s="382" t="s">
        <v>62</v>
      </c>
      <c r="B14" s="383" t="s">
        <v>240</v>
      </c>
      <c r="C14" s="383" t="s">
        <v>240</v>
      </c>
      <c r="D14" s="383" t="s">
        <v>489</v>
      </c>
      <c r="E14" s="383" t="s">
        <v>489</v>
      </c>
      <c r="F14" s="383" t="s">
        <v>45</v>
      </c>
      <c r="G14" s="383" t="s">
        <v>45</v>
      </c>
      <c r="H14" s="612">
        <v>0.05</v>
      </c>
      <c r="I14" s="612">
        <v>0.05</v>
      </c>
      <c r="J14" s="635" t="s">
        <v>490</v>
      </c>
      <c r="K14" s="635" t="s">
        <v>490</v>
      </c>
      <c r="L14" s="383" t="s">
        <v>490</v>
      </c>
      <c r="M14" s="385" t="s">
        <v>490</v>
      </c>
      <c r="N14" s="48"/>
    </row>
    <row r="15" spans="1:14" s="27" customFormat="1" x14ac:dyDescent="0.25">
      <c r="A15" s="267" t="s">
        <v>530</v>
      </c>
      <c r="B15" s="347"/>
      <c r="C15" s="347"/>
      <c r="D15" s="347"/>
      <c r="E15" s="347"/>
      <c r="F15" s="347"/>
      <c r="G15" s="347"/>
      <c r="H15" s="613"/>
      <c r="I15" s="613"/>
      <c r="J15" s="614"/>
      <c r="K15" s="614"/>
      <c r="L15" s="347"/>
      <c r="M15" s="614"/>
      <c r="N15" s="48"/>
    </row>
    <row r="16" spans="1:14" s="27" customFormat="1" x14ac:dyDescent="0.25">
      <c r="A16" s="422" t="s">
        <v>598</v>
      </c>
      <c r="B16" s="104" t="s">
        <v>240</v>
      </c>
      <c r="C16" s="104" t="s">
        <v>240</v>
      </c>
      <c r="D16" s="615">
        <v>200</v>
      </c>
      <c r="E16" s="615">
        <v>300</v>
      </c>
      <c r="F16" s="404">
        <v>300</v>
      </c>
      <c r="G16" s="404">
        <v>400</v>
      </c>
      <c r="H16" s="387" t="s">
        <v>599</v>
      </c>
      <c r="I16" s="387" t="s">
        <v>600</v>
      </c>
      <c r="J16" s="636">
        <v>200</v>
      </c>
      <c r="K16" s="636">
        <v>200</v>
      </c>
      <c r="L16" s="404">
        <v>150</v>
      </c>
      <c r="M16" s="616">
        <v>200</v>
      </c>
      <c r="N16" s="170"/>
    </row>
    <row r="17" spans="1:14" s="27" customFormat="1" x14ac:dyDescent="0.25">
      <c r="A17" s="374" t="s">
        <v>601</v>
      </c>
      <c r="B17" s="104" t="s">
        <v>602</v>
      </c>
      <c r="C17" s="104" t="s">
        <v>602</v>
      </c>
      <c r="D17" s="344" t="s">
        <v>603</v>
      </c>
      <c r="E17" s="344" t="s">
        <v>604</v>
      </c>
      <c r="F17" s="378" t="s">
        <v>605</v>
      </c>
      <c r="G17" s="378" t="s">
        <v>606</v>
      </c>
      <c r="H17" s="379" t="s">
        <v>607</v>
      </c>
      <c r="I17" s="379" t="s">
        <v>608</v>
      </c>
      <c r="J17" s="634" t="s">
        <v>608</v>
      </c>
      <c r="K17" s="634" t="s">
        <v>608</v>
      </c>
      <c r="L17" s="378" t="s">
        <v>607</v>
      </c>
      <c r="M17" s="380" t="s">
        <v>608</v>
      </c>
      <c r="N17" s="158"/>
    </row>
    <row r="18" spans="1:14" s="27" customFormat="1" x14ac:dyDescent="0.25">
      <c r="A18" s="382" t="s">
        <v>808</v>
      </c>
      <c r="B18" s="104"/>
      <c r="C18" s="104"/>
      <c r="D18" s="346"/>
      <c r="E18" s="346"/>
      <c r="F18" s="383"/>
      <c r="G18" s="383"/>
      <c r="H18" s="384"/>
      <c r="I18" s="384"/>
      <c r="J18" s="637">
        <v>200</v>
      </c>
      <c r="K18" s="637">
        <v>300</v>
      </c>
      <c r="L18" s="383"/>
      <c r="M18" s="428"/>
      <c r="N18" s="158"/>
    </row>
    <row r="19" spans="1:14" s="27" customFormat="1" x14ac:dyDescent="0.25">
      <c r="A19" s="382" t="s">
        <v>609</v>
      </c>
      <c r="B19" s="329">
        <v>500</v>
      </c>
      <c r="C19" s="329">
        <v>500</v>
      </c>
      <c r="D19" s="617">
        <v>1000</v>
      </c>
      <c r="E19" s="617">
        <v>1500</v>
      </c>
      <c r="F19" s="618">
        <v>2000</v>
      </c>
      <c r="G19" s="618">
        <v>2500</v>
      </c>
      <c r="H19" s="619">
        <v>1000</v>
      </c>
      <c r="I19" s="619">
        <v>1500</v>
      </c>
      <c r="J19" s="638">
        <v>1200</v>
      </c>
      <c r="K19" s="638">
        <v>1200</v>
      </c>
      <c r="L19" s="618">
        <v>1000</v>
      </c>
      <c r="M19" s="620">
        <v>1200</v>
      </c>
      <c r="N19" s="373"/>
    </row>
    <row r="20" spans="1:14" s="27" customFormat="1" x14ac:dyDescent="0.25">
      <c r="A20" s="189" t="s">
        <v>610</v>
      </c>
      <c r="B20" s="621"/>
      <c r="C20" s="621"/>
      <c r="D20" s="622"/>
      <c r="E20" s="622"/>
      <c r="F20" s="607"/>
      <c r="G20" s="607"/>
      <c r="H20" s="623"/>
      <c r="I20" s="623"/>
      <c r="J20" s="624"/>
      <c r="K20" s="624"/>
      <c r="L20" s="607"/>
      <c r="M20" s="624"/>
      <c r="N20" s="373"/>
    </row>
    <row r="21" spans="1:14" s="27" customFormat="1" ht="25.5" x14ac:dyDescent="0.25">
      <c r="A21" s="179" t="s">
        <v>611</v>
      </c>
      <c r="B21" s="386" t="s">
        <v>612</v>
      </c>
      <c r="C21" s="386" t="s">
        <v>613</v>
      </c>
      <c r="D21" s="386" t="s">
        <v>614</v>
      </c>
      <c r="E21" s="386" t="s">
        <v>615</v>
      </c>
      <c r="F21" s="386" t="s">
        <v>616</v>
      </c>
      <c r="G21" s="386" t="s">
        <v>614</v>
      </c>
      <c r="H21" s="387" t="s">
        <v>617</v>
      </c>
      <c r="I21" s="387" t="s">
        <v>616</v>
      </c>
      <c r="J21" s="639" t="s">
        <v>616</v>
      </c>
      <c r="K21" s="639" t="s">
        <v>616</v>
      </c>
      <c r="L21" s="386" t="s">
        <v>617</v>
      </c>
      <c r="M21" s="388" t="s">
        <v>616</v>
      </c>
      <c r="N21" s="158"/>
    </row>
    <row r="22" spans="1:14" s="27" customFormat="1" ht="25.5" x14ac:dyDescent="0.25">
      <c r="A22" s="185" t="s">
        <v>618</v>
      </c>
      <c r="B22" s="378" t="s">
        <v>612</v>
      </c>
      <c r="C22" s="378" t="s">
        <v>613</v>
      </c>
      <c r="D22" s="378" t="s">
        <v>614</v>
      </c>
      <c r="E22" s="378" t="s">
        <v>615</v>
      </c>
      <c r="F22" s="378" t="s">
        <v>616</v>
      </c>
      <c r="G22" s="378" t="s">
        <v>614</v>
      </c>
      <c r="H22" s="379" t="s">
        <v>617</v>
      </c>
      <c r="I22" s="379" t="s">
        <v>616</v>
      </c>
      <c r="J22" s="634" t="s">
        <v>616</v>
      </c>
      <c r="K22" s="634" t="s">
        <v>616</v>
      </c>
      <c r="L22" s="378" t="s">
        <v>617</v>
      </c>
      <c r="M22" s="380" t="s">
        <v>616</v>
      </c>
      <c r="N22" s="158"/>
    </row>
    <row r="23" spans="1:14" s="27" customFormat="1" x14ac:dyDescent="0.25">
      <c r="A23" s="188" t="s">
        <v>809</v>
      </c>
      <c r="B23" s="383"/>
      <c r="C23" s="383"/>
      <c r="D23" s="383"/>
      <c r="E23" s="383"/>
      <c r="F23" s="383"/>
      <c r="G23" s="383"/>
      <c r="H23" s="384"/>
      <c r="I23" s="384"/>
      <c r="J23" s="585" t="s">
        <v>810</v>
      </c>
      <c r="K23" s="640" t="s">
        <v>811</v>
      </c>
      <c r="L23" s="383"/>
      <c r="M23" s="428"/>
      <c r="N23" s="158"/>
    </row>
    <row r="24" spans="1:14" s="27" customFormat="1" x14ac:dyDescent="0.25">
      <c r="A24" s="188" t="s">
        <v>619</v>
      </c>
      <c r="B24" s="383" t="s">
        <v>620</v>
      </c>
      <c r="C24" s="383" t="s">
        <v>621</v>
      </c>
      <c r="D24" s="383" t="s">
        <v>622</v>
      </c>
      <c r="E24" s="383" t="s">
        <v>623</v>
      </c>
      <c r="F24" s="383" t="s">
        <v>624</v>
      </c>
      <c r="G24" s="383" t="s">
        <v>625</v>
      </c>
      <c r="H24" s="384" t="s">
        <v>626</v>
      </c>
      <c r="I24" s="384" t="s">
        <v>627</v>
      </c>
      <c r="J24" s="635" t="s">
        <v>627</v>
      </c>
      <c r="K24" s="635" t="s">
        <v>627</v>
      </c>
      <c r="L24" s="383" t="s">
        <v>626</v>
      </c>
      <c r="M24" s="385" t="s">
        <v>627</v>
      </c>
      <c r="N24" s="158"/>
    </row>
    <row r="25" spans="1:14" s="27" customFormat="1" x14ac:dyDescent="0.25">
      <c r="A25" s="189" t="s">
        <v>628</v>
      </c>
      <c r="B25" s="606"/>
      <c r="C25" s="606"/>
      <c r="D25" s="606"/>
      <c r="E25" s="606"/>
      <c r="F25" s="606"/>
      <c r="G25" s="606"/>
      <c r="H25" s="608"/>
      <c r="I25" s="608"/>
      <c r="J25" s="625"/>
      <c r="K25" s="625"/>
      <c r="L25" s="606"/>
      <c r="M25" s="625"/>
      <c r="N25" s="158"/>
    </row>
    <row r="26" spans="1:14" s="27" customFormat="1" ht="25.5" x14ac:dyDescent="0.25">
      <c r="A26" s="179" t="s">
        <v>629</v>
      </c>
      <c r="B26" s="626" t="s">
        <v>630</v>
      </c>
      <c r="C26" s="386" t="s">
        <v>631</v>
      </c>
      <c r="D26" s="386" t="s">
        <v>632</v>
      </c>
      <c r="E26" s="386" t="s">
        <v>633</v>
      </c>
      <c r="F26" s="386" t="s">
        <v>634</v>
      </c>
      <c r="G26" s="386" t="s">
        <v>635</v>
      </c>
      <c r="H26" s="387" t="s">
        <v>636</v>
      </c>
      <c r="I26" s="387" t="s">
        <v>637</v>
      </c>
      <c r="J26" s="639" t="s">
        <v>639</v>
      </c>
      <c r="K26" s="639" t="s">
        <v>639</v>
      </c>
      <c r="L26" s="386" t="s">
        <v>638</v>
      </c>
      <c r="M26" s="388" t="s">
        <v>639</v>
      </c>
      <c r="N26" s="158"/>
    </row>
    <row r="27" spans="1:14" s="27" customFormat="1" ht="25.5" x14ac:dyDescent="0.25">
      <c r="A27" s="185" t="s">
        <v>640</v>
      </c>
      <c r="B27" s="378" t="s">
        <v>630</v>
      </c>
      <c r="C27" s="378" t="s">
        <v>631</v>
      </c>
      <c r="D27" s="378" t="s">
        <v>631</v>
      </c>
      <c r="E27" s="378" t="s">
        <v>633</v>
      </c>
      <c r="F27" s="378" t="s">
        <v>641</v>
      </c>
      <c r="G27" s="378" t="s">
        <v>637</v>
      </c>
      <c r="H27" s="379" t="s">
        <v>642</v>
      </c>
      <c r="I27" s="379" t="s">
        <v>636</v>
      </c>
      <c r="J27" s="634" t="s">
        <v>639</v>
      </c>
      <c r="K27" s="634" t="s">
        <v>639</v>
      </c>
      <c r="L27" s="378" t="s">
        <v>638</v>
      </c>
      <c r="M27" s="380" t="s">
        <v>639</v>
      </c>
      <c r="N27" s="158"/>
    </row>
    <row r="28" spans="1:14" s="27" customFormat="1" ht="25.5" x14ac:dyDescent="0.25">
      <c r="A28" s="185" t="s">
        <v>643</v>
      </c>
      <c r="B28" s="378" t="s">
        <v>644</v>
      </c>
      <c r="C28" s="378" t="s">
        <v>630</v>
      </c>
      <c r="D28" s="378" t="s">
        <v>631</v>
      </c>
      <c r="E28" s="378" t="s">
        <v>633</v>
      </c>
      <c r="F28" s="378" t="s">
        <v>645</v>
      </c>
      <c r="G28" s="378" t="s">
        <v>636</v>
      </c>
      <c r="H28" s="379" t="s">
        <v>646</v>
      </c>
      <c r="I28" s="379" t="s">
        <v>647</v>
      </c>
      <c r="J28" s="634" t="s">
        <v>638</v>
      </c>
      <c r="K28" s="634" t="s">
        <v>638</v>
      </c>
      <c r="L28" s="378" t="s">
        <v>648</v>
      </c>
      <c r="M28" s="380" t="s">
        <v>638</v>
      </c>
      <c r="N28" s="158"/>
    </row>
    <row r="29" spans="1:14" s="27" customFormat="1" x14ac:dyDescent="0.25">
      <c r="A29" s="188" t="s">
        <v>553</v>
      </c>
      <c r="B29" s="618">
        <v>5000</v>
      </c>
      <c r="C29" s="618">
        <v>10000</v>
      </c>
      <c r="D29" s="618">
        <v>20000</v>
      </c>
      <c r="E29" s="618">
        <v>30000</v>
      </c>
      <c r="F29" s="618">
        <v>15000</v>
      </c>
      <c r="G29" s="618">
        <v>20000</v>
      </c>
      <c r="H29" s="619">
        <v>7500</v>
      </c>
      <c r="I29" s="619">
        <v>10000</v>
      </c>
      <c r="J29" s="638">
        <v>10000</v>
      </c>
      <c r="K29" s="638">
        <v>10000</v>
      </c>
      <c r="L29" s="618">
        <v>7500</v>
      </c>
      <c r="M29" s="620">
        <v>10000</v>
      </c>
      <c r="N29" s="373"/>
    </row>
    <row r="30" spans="1:14" s="27" customFormat="1" x14ac:dyDescent="0.25">
      <c r="A30" s="189" t="s">
        <v>649</v>
      </c>
      <c r="B30" s="607"/>
      <c r="C30" s="607"/>
      <c r="D30" s="607"/>
      <c r="E30" s="607"/>
      <c r="F30" s="607"/>
      <c r="G30" s="607"/>
      <c r="H30" s="623"/>
      <c r="I30" s="623"/>
      <c r="J30" s="624"/>
      <c r="K30" s="624"/>
      <c r="L30" s="607"/>
      <c r="M30" s="624"/>
      <c r="N30" s="373"/>
    </row>
    <row r="31" spans="1:14" s="27" customFormat="1" x14ac:dyDescent="0.25">
      <c r="A31" s="369" t="s">
        <v>64</v>
      </c>
      <c r="B31" s="605" t="s">
        <v>240</v>
      </c>
      <c r="C31" s="435" t="s">
        <v>240</v>
      </c>
      <c r="D31" s="386" t="s">
        <v>495</v>
      </c>
      <c r="E31" s="386" t="s">
        <v>495</v>
      </c>
      <c r="F31" s="386" t="s">
        <v>496</v>
      </c>
      <c r="G31" s="386" t="s">
        <v>496</v>
      </c>
      <c r="H31" s="387" t="s">
        <v>497</v>
      </c>
      <c r="I31" s="387" t="s">
        <v>497</v>
      </c>
      <c r="J31" s="602" t="s">
        <v>496</v>
      </c>
      <c r="K31" s="602" t="s">
        <v>496</v>
      </c>
      <c r="L31" s="386" t="s">
        <v>496</v>
      </c>
      <c r="M31" s="388" t="s">
        <v>496</v>
      </c>
      <c r="N31" s="158"/>
    </row>
    <row r="32" spans="1:14" s="27" customFormat="1" x14ac:dyDescent="0.25">
      <c r="A32" s="374" t="s">
        <v>498</v>
      </c>
      <c r="B32" s="627">
        <v>12.82</v>
      </c>
      <c r="C32" s="628">
        <v>17.86</v>
      </c>
      <c r="D32" s="389">
        <v>9.9700000000000006</v>
      </c>
      <c r="E32" s="389">
        <v>14.78</v>
      </c>
      <c r="F32" s="389">
        <v>9.44</v>
      </c>
      <c r="G32" s="389">
        <v>12.67</v>
      </c>
      <c r="H32" s="390">
        <v>11.8</v>
      </c>
      <c r="I32" s="390">
        <v>15.84</v>
      </c>
      <c r="J32" s="603">
        <v>8.4</v>
      </c>
      <c r="K32" s="603">
        <v>10.62</v>
      </c>
      <c r="L32" s="389">
        <v>11.8</v>
      </c>
      <c r="M32" s="391">
        <v>15.84</v>
      </c>
      <c r="N32" s="152"/>
    </row>
    <row r="33" spans="1:14" s="27" customFormat="1" x14ac:dyDescent="0.25">
      <c r="A33" s="374" t="s">
        <v>499</v>
      </c>
      <c r="B33" s="629">
        <v>22.46</v>
      </c>
      <c r="C33" s="391">
        <v>31.24</v>
      </c>
      <c r="D33" s="389">
        <v>17.41</v>
      </c>
      <c r="E33" s="389">
        <v>25.69</v>
      </c>
      <c r="F33" s="389">
        <v>18.71</v>
      </c>
      <c r="G33" s="389">
        <v>25.01</v>
      </c>
      <c r="H33" s="390">
        <v>23.39</v>
      </c>
      <c r="I33" s="390">
        <v>31.26</v>
      </c>
      <c r="J33" s="603">
        <v>16.329999999999998</v>
      </c>
      <c r="K33" s="603">
        <v>20.59</v>
      </c>
      <c r="L33" s="389">
        <v>23.39</v>
      </c>
      <c r="M33" s="391">
        <v>31.26</v>
      </c>
      <c r="N33" s="152"/>
    </row>
    <row r="34" spans="1:14" s="27" customFormat="1" x14ac:dyDescent="0.25">
      <c r="A34" s="374" t="s">
        <v>500</v>
      </c>
      <c r="B34" s="629">
        <v>25.66</v>
      </c>
      <c r="C34" s="391">
        <v>35.700000000000003</v>
      </c>
      <c r="D34" s="389">
        <v>21.31</v>
      </c>
      <c r="E34" s="389">
        <v>31.93</v>
      </c>
      <c r="F34" s="389">
        <v>22.44</v>
      </c>
      <c r="G34" s="389">
        <v>29.94</v>
      </c>
      <c r="H34" s="390">
        <v>28.05</v>
      </c>
      <c r="I34" s="390">
        <v>37.43</v>
      </c>
      <c r="J34" s="603">
        <v>22.89</v>
      </c>
      <c r="K34" s="603">
        <v>29.35</v>
      </c>
      <c r="L34" s="389">
        <v>28.05</v>
      </c>
      <c r="M34" s="391">
        <v>37.43</v>
      </c>
      <c r="N34" s="152"/>
    </row>
    <row r="35" spans="1:14" s="27" customFormat="1" x14ac:dyDescent="0.25">
      <c r="A35" s="560" t="s">
        <v>501</v>
      </c>
      <c r="B35" s="630">
        <v>35.28</v>
      </c>
      <c r="C35" s="631">
        <v>49.1</v>
      </c>
      <c r="D35" s="392">
        <v>26.95</v>
      </c>
      <c r="E35" s="632">
        <v>40.200000000000003</v>
      </c>
      <c r="F35" s="392">
        <v>26.55</v>
      </c>
      <c r="G35" s="392">
        <v>35.42</v>
      </c>
      <c r="H35" s="393">
        <v>33.19</v>
      </c>
      <c r="I35" s="393">
        <v>44.28</v>
      </c>
      <c r="J35" s="641">
        <v>33.19</v>
      </c>
      <c r="K35" s="641">
        <v>43.45</v>
      </c>
      <c r="L35" s="392">
        <v>33.19</v>
      </c>
      <c r="M35" s="394">
        <v>44.28</v>
      </c>
      <c r="N35" s="152"/>
    </row>
    <row r="36" spans="1:14" s="27" customFormat="1" ht="30" x14ac:dyDescent="0.25">
      <c r="A36" s="240" t="s">
        <v>110</v>
      </c>
      <c r="B36" s="134" t="s">
        <v>111</v>
      </c>
      <c r="C36" s="134" t="s">
        <v>467</v>
      </c>
      <c r="D36" s="134" t="s">
        <v>113</v>
      </c>
      <c r="E36" s="134" t="s">
        <v>114</v>
      </c>
      <c r="F36" s="134" t="s">
        <v>115</v>
      </c>
      <c r="G36" s="132" t="s">
        <v>117</v>
      </c>
      <c r="H36" s="297" t="s">
        <v>162</v>
      </c>
      <c r="I36" s="241"/>
      <c r="J36" s="137"/>
      <c r="K36" s="137"/>
      <c r="L36" s="137"/>
      <c r="M36" s="138"/>
    </row>
    <row r="37" spans="1:14" x14ac:dyDescent="0.25">
      <c r="A37" s="139"/>
      <c r="B37" s="139"/>
      <c r="C37" s="139"/>
      <c r="D37" s="139"/>
      <c r="E37" s="139"/>
      <c r="F37" s="139"/>
      <c r="G37" s="139"/>
    </row>
    <row r="38" spans="1:14" x14ac:dyDescent="0.25">
      <c r="A38" s="139"/>
      <c r="B38" s="139"/>
      <c r="C38" s="139"/>
      <c r="D38" s="139"/>
      <c r="E38" s="139"/>
      <c r="F38" s="139"/>
      <c r="G38" s="139"/>
    </row>
  </sheetData>
  <pageMargins left="0.25" right="0.25" top="0.75" bottom="0.75" header="0.3" footer="0.3"/>
  <pageSetup scale="57" orientation="landscape" r:id="rId1"/>
  <colBreaks count="1" manualBreakCount="1">
    <brk id="1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83A2-7491-4A20-A270-41775AA454B7}">
  <dimension ref="A1:E87"/>
  <sheetViews>
    <sheetView zoomScaleNormal="100" workbookViewId="0">
      <selection activeCell="D8" sqref="D8"/>
    </sheetView>
  </sheetViews>
  <sheetFormatPr defaultRowHeight="15" x14ac:dyDescent="0.25"/>
  <cols>
    <col min="1" max="1" width="64" style="21" customWidth="1"/>
    <col min="2" max="2" width="79.85546875" style="21" customWidth="1"/>
    <col min="3" max="3" width="11.28515625" style="21" customWidth="1"/>
    <col min="4" max="4" width="79.85546875" style="21" customWidth="1"/>
    <col min="5" max="16384" width="9.140625" style="21"/>
  </cols>
  <sheetData>
    <row r="1" spans="1:5" x14ac:dyDescent="0.25">
      <c r="A1" s="1" t="s">
        <v>782</v>
      </c>
    </row>
    <row r="2" spans="1:5" x14ac:dyDescent="0.25">
      <c r="A2" s="20" t="s">
        <v>386</v>
      </c>
    </row>
    <row r="4" spans="1:5" ht="20.25" x14ac:dyDescent="0.3">
      <c r="A4" s="509" t="s">
        <v>781</v>
      </c>
    </row>
    <row r="5" spans="1:5" x14ac:dyDescent="0.25">
      <c r="A5" s="479" t="s">
        <v>682</v>
      </c>
    </row>
    <row r="6" spans="1:5" x14ac:dyDescent="0.25">
      <c r="A6" s="480" t="s">
        <v>677</v>
      </c>
    </row>
    <row r="7" spans="1:5" x14ac:dyDescent="0.25">
      <c r="A7" s="480"/>
    </row>
    <row r="8" spans="1:5" x14ac:dyDescent="0.25">
      <c r="A8" s="481" t="s">
        <v>678</v>
      </c>
    </row>
    <row r="9" spans="1:5" ht="42.75" customHeight="1" x14ac:dyDescent="0.25">
      <c r="A9" s="482" t="s">
        <v>650</v>
      </c>
      <c r="B9" s="483" t="s">
        <v>651</v>
      </c>
    </row>
    <row r="10" spans="1:5" x14ac:dyDescent="0.25">
      <c r="A10" s="484"/>
      <c r="B10" s="485"/>
    </row>
    <row r="11" spans="1:5" x14ac:dyDescent="0.25">
      <c r="A11" s="486" t="s">
        <v>652</v>
      </c>
      <c r="B11" s="487" t="s">
        <v>653</v>
      </c>
    </row>
    <row r="12" spans="1:5" x14ac:dyDescent="0.25">
      <c r="A12" s="486" t="s">
        <v>654</v>
      </c>
      <c r="B12" s="487">
        <v>50</v>
      </c>
      <c r="E12" s="21" t="s">
        <v>655</v>
      </c>
    </row>
    <row r="13" spans="1:5" s="489" customFormat="1" ht="15.95" customHeight="1" x14ac:dyDescent="0.25">
      <c r="A13" s="488" t="s">
        <v>656</v>
      </c>
      <c r="B13" s="178"/>
    </row>
    <row r="14" spans="1:5" s="489" customFormat="1" ht="15.95" customHeight="1" x14ac:dyDescent="0.25">
      <c r="A14" s="490" t="s">
        <v>657</v>
      </c>
      <c r="B14" s="491" t="s">
        <v>514</v>
      </c>
    </row>
    <row r="15" spans="1:5" s="489" customFormat="1" ht="15.95" customHeight="1" x14ac:dyDescent="0.25">
      <c r="A15" s="492" t="s">
        <v>658</v>
      </c>
      <c r="B15" s="493">
        <v>30000</v>
      </c>
    </row>
    <row r="16" spans="1:5" s="489" customFormat="1" ht="15.95" customHeight="1" x14ac:dyDescent="0.25">
      <c r="A16" s="494" t="s">
        <v>659</v>
      </c>
      <c r="B16" s="306" t="s">
        <v>660</v>
      </c>
    </row>
    <row r="17" spans="1:2" s="489" customFormat="1" ht="15.95" customHeight="1" x14ac:dyDescent="0.25">
      <c r="A17" s="494" t="s">
        <v>661</v>
      </c>
      <c r="B17" s="306" t="s">
        <v>660</v>
      </c>
    </row>
    <row r="18" spans="1:2" s="489" customFormat="1" ht="15.95" customHeight="1" x14ac:dyDescent="0.25">
      <c r="A18" s="488" t="s">
        <v>662</v>
      </c>
      <c r="B18" s="495"/>
    </row>
    <row r="19" spans="1:2" s="489" customFormat="1" ht="15.95" customHeight="1" x14ac:dyDescent="0.25">
      <c r="A19" s="496" t="s">
        <v>663</v>
      </c>
      <c r="B19" s="497"/>
    </row>
    <row r="20" spans="1:2" s="489" customFormat="1" x14ac:dyDescent="0.25">
      <c r="A20" s="492" t="s">
        <v>664</v>
      </c>
      <c r="B20" s="498">
        <v>1</v>
      </c>
    </row>
    <row r="21" spans="1:2" s="489" customFormat="1" x14ac:dyDescent="0.25">
      <c r="A21" s="492" t="s">
        <v>665</v>
      </c>
      <c r="B21" s="498">
        <v>0.25</v>
      </c>
    </row>
    <row r="22" spans="1:2" s="489" customFormat="1" x14ac:dyDescent="0.25">
      <c r="A22" s="492" t="s">
        <v>541</v>
      </c>
      <c r="B22" s="498">
        <v>0.05</v>
      </c>
    </row>
    <row r="23" spans="1:2" s="489" customFormat="1" ht="15.95" customHeight="1" x14ac:dyDescent="0.25">
      <c r="A23" s="488" t="s">
        <v>666</v>
      </c>
      <c r="B23" s="178"/>
    </row>
    <row r="24" spans="1:2" s="489" customFormat="1" ht="15.95" customHeight="1" x14ac:dyDescent="0.25">
      <c r="A24" s="267" t="s">
        <v>667</v>
      </c>
      <c r="B24" s="549"/>
    </row>
    <row r="25" spans="1:2" s="489" customFormat="1" ht="15.95" customHeight="1" x14ac:dyDescent="0.25">
      <c r="A25" s="499" t="s">
        <v>668</v>
      </c>
      <c r="B25" s="500">
        <v>4.8</v>
      </c>
    </row>
    <row r="26" spans="1:2" s="489" customFormat="1" ht="15.95" customHeight="1" x14ac:dyDescent="0.25">
      <c r="A26" s="499" t="s">
        <v>575</v>
      </c>
      <c r="B26" s="500">
        <v>5.85</v>
      </c>
    </row>
    <row r="27" spans="1:2" s="489" customFormat="1" ht="15.95" customHeight="1" x14ac:dyDescent="0.25">
      <c r="A27" s="499" t="s">
        <v>576</v>
      </c>
      <c r="B27" s="500">
        <v>7.2</v>
      </c>
    </row>
    <row r="28" spans="1:2" s="489" customFormat="1" ht="15.95" customHeight="1" x14ac:dyDescent="0.25">
      <c r="A28" s="499" t="s">
        <v>577</v>
      </c>
      <c r="B28" s="500">
        <v>9.3000000000000007</v>
      </c>
    </row>
    <row r="29" spans="1:2" s="489" customFormat="1" ht="15.95" customHeight="1" x14ac:dyDescent="0.25">
      <c r="A29" s="499" t="s">
        <v>578</v>
      </c>
      <c r="B29" s="500">
        <v>13.2</v>
      </c>
    </row>
    <row r="30" spans="1:2" s="489" customFormat="1" ht="15.95" customHeight="1" x14ac:dyDescent="0.25">
      <c r="A30" s="499" t="s">
        <v>579</v>
      </c>
      <c r="B30" s="500">
        <v>17.399999999999999</v>
      </c>
    </row>
    <row r="31" spans="1:2" s="489" customFormat="1" ht="15.95" customHeight="1" x14ac:dyDescent="0.25">
      <c r="A31" s="499" t="s">
        <v>580</v>
      </c>
      <c r="B31" s="500">
        <v>22.65</v>
      </c>
    </row>
    <row r="32" spans="1:2" s="489" customFormat="1" ht="15.95" customHeight="1" x14ac:dyDescent="0.25">
      <c r="A32" s="499" t="s">
        <v>581</v>
      </c>
      <c r="B32" s="500">
        <v>28.2</v>
      </c>
    </row>
    <row r="33" spans="1:2" s="489" customFormat="1" ht="15.95" customHeight="1" x14ac:dyDescent="0.25">
      <c r="A33" s="499" t="s">
        <v>582</v>
      </c>
      <c r="B33" s="500">
        <v>33.200000000000003</v>
      </c>
    </row>
    <row r="34" spans="1:2" s="489" customFormat="1" ht="15.95" customHeight="1" x14ac:dyDescent="0.25">
      <c r="A34" s="499" t="s">
        <v>583</v>
      </c>
      <c r="B34" s="500">
        <v>34.200000000000003</v>
      </c>
    </row>
    <row r="35" spans="1:2" s="489" customFormat="1" ht="15.95" customHeight="1" x14ac:dyDescent="0.25">
      <c r="A35" s="499" t="s">
        <v>584</v>
      </c>
      <c r="B35" s="500">
        <v>30</v>
      </c>
    </row>
    <row r="36" spans="1:2" s="489" customFormat="1" ht="15.95" customHeight="1" x14ac:dyDescent="0.25">
      <c r="A36" s="499" t="s">
        <v>669</v>
      </c>
      <c r="B36" s="500">
        <v>32.549999999999997</v>
      </c>
    </row>
    <row r="37" spans="1:2" s="489" customFormat="1" ht="15.95" customHeight="1" x14ac:dyDescent="0.25">
      <c r="A37" s="267" t="s">
        <v>670</v>
      </c>
      <c r="B37" s="549"/>
    </row>
    <row r="38" spans="1:2" s="489" customFormat="1" ht="15.95" customHeight="1" x14ac:dyDescent="0.25">
      <c r="A38" s="499" t="s">
        <v>668</v>
      </c>
      <c r="B38" s="500">
        <v>7.9</v>
      </c>
    </row>
    <row r="39" spans="1:2" s="489" customFormat="1" ht="15.95" customHeight="1" x14ac:dyDescent="0.25">
      <c r="A39" s="499" t="s">
        <v>575</v>
      </c>
      <c r="B39" s="500">
        <v>9.4499999999999993</v>
      </c>
    </row>
    <row r="40" spans="1:2" s="489" customFormat="1" ht="15.95" customHeight="1" x14ac:dyDescent="0.25">
      <c r="A40" s="499" t="s">
        <v>576</v>
      </c>
      <c r="B40" s="500">
        <v>11.55</v>
      </c>
    </row>
    <row r="41" spans="1:2" s="489" customFormat="1" ht="15.95" customHeight="1" x14ac:dyDescent="0.25">
      <c r="A41" s="499" t="s">
        <v>577</v>
      </c>
      <c r="B41" s="500">
        <v>14.55</v>
      </c>
    </row>
    <row r="42" spans="1:2" s="489" customFormat="1" ht="15.95" customHeight="1" x14ac:dyDescent="0.25">
      <c r="A42" s="499" t="s">
        <v>578</v>
      </c>
      <c r="B42" s="500">
        <v>20.399999999999999</v>
      </c>
    </row>
    <row r="43" spans="1:2" s="489" customFormat="1" ht="15.95" customHeight="1" x14ac:dyDescent="0.25">
      <c r="A43" s="499" t="s">
        <v>579</v>
      </c>
      <c r="B43" s="500">
        <v>26.7</v>
      </c>
    </row>
    <row r="44" spans="1:2" s="489" customFormat="1" ht="15.95" customHeight="1" x14ac:dyDescent="0.25">
      <c r="A44" s="499" t="s">
        <v>580</v>
      </c>
      <c r="B44" s="500">
        <f>2.32*15</f>
        <v>34.799999999999997</v>
      </c>
    </row>
    <row r="45" spans="1:2" s="489" customFormat="1" ht="15.95" customHeight="1" x14ac:dyDescent="0.25">
      <c r="A45" s="499" t="s">
        <v>581</v>
      </c>
      <c r="B45" s="500">
        <f>2.88*15</f>
        <v>43.199999999999996</v>
      </c>
    </row>
    <row r="46" spans="1:2" s="489" customFormat="1" ht="15.95" customHeight="1" x14ac:dyDescent="0.25">
      <c r="A46" s="499" t="s">
        <v>582</v>
      </c>
      <c r="B46" s="500">
        <f>3.39*15</f>
        <v>50.85</v>
      </c>
    </row>
    <row r="47" spans="1:2" s="489" customFormat="1" ht="15.95" customHeight="1" x14ac:dyDescent="0.25">
      <c r="A47" s="499" t="s">
        <v>583</v>
      </c>
      <c r="B47" s="500">
        <f>3.49*15</f>
        <v>52.35</v>
      </c>
    </row>
    <row r="48" spans="1:2" s="489" customFormat="1" ht="15.95" customHeight="1" x14ac:dyDescent="0.25">
      <c r="A48" s="499" t="s">
        <v>584</v>
      </c>
      <c r="B48" s="500">
        <f>3.06*15</f>
        <v>45.9</v>
      </c>
    </row>
    <row r="49" spans="1:2" s="489" customFormat="1" ht="15.95" customHeight="1" x14ac:dyDescent="0.25">
      <c r="A49" s="499" t="s">
        <v>669</v>
      </c>
      <c r="B49" s="500">
        <f>3.33*15</f>
        <v>49.95</v>
      </c>
    </row>
    <row r="50" spans="1:2" s="489" customFormat="1" ht="15.95" customHeight="1" x14ac:dyDescent="0.25">
      <c r="A50" s="267" t="s">
        <v>671</v>
      </c>
      <c r="B50" s="549"/>
    </row>
    <row r="51" spans="1:2" s="489" customFormat="1" ht="15.95" customHeight="1" x14ac:dyDescent="0.25">
      <c r="A51" s="499" t="s">
        <v>668</v>
      </c>
      <c r="B51" s="500">
        <f>0.46*15</f>
        <v>6.9</v>
      </c>
    </row>
    <row r="52" spans="1:2" s="489" customFormat="1" ht="15.95" customHeight="1" x14ac:dyDescent="0.25">
      <c r="A52" s="499" t="s">
        <v>575</v>
      </c>
      <c r="B52" s="500">
        <f>0.52*15</f>
        <v>7.8000000000000007</v>
      </c>
    </row>
    <row r="53" spans="1:2" s="489" customFormat="1" ht="15.95" customHeight="1" x14ac:dyDescent="0.25">
      <c r="A53" s="499" t="s">
        <v>576</v>
      </c>
      <c r="B53" s="500">
        <f>0.62*15</f>
        <v>9.3000000000000007</v>
      </c>
    </row>
    <row r="54" spans="1:2" s="489" customFormat="1" ht="15.95" customHeight="1" x14ac:dyDescent="0.25">
      <c r="A54" s="499" t="s">
        <v>577</v>
      </c>
      <c r="B54" s="500">
        <f>0.75*15</f>
        <v>11.25</v>
      </c>
    </row>
    <row r="55" spans="1:2" s="489" customFormat="1" ht="15.95" customHeight="1" x14ac:dyDescent="0.25">
      <c r="A55" s="499" t="s">
        <v>578</v>
      </c>
      <c r="B55" s="500">
        <f>1.01*15</f>
        <v>15.15</v>
      </c>
    </row>
    <row r="56" spans="1:2" s="489" customFormat="1" ht="15.95" customHeight="1" x14ac:dyDescent="0.25">
      <c r="A56" s="499" t="s">
        <v>579</v>
      </c>
      <c r="B56" s="500">
        <f>1.29*15</f>
        <v>19.350000000000001</v>
      </c>
    </row>
    <row r="57" spans="1:2" s="489" customFormat="1" ht="15.95" customHeight="1" x14ac:dyDescent="0.25">
      <c r="A57" s="499" t="s">
        <v>580</v>
      </c>
      <c r="B57" s="500">
        <f>1.64*15</f>
        <v>24.599999999999998</v>
      </c>
    </row>
    <row r="58" spans="1:2" s="489" customFormat="1" ht="15.95" customHeight="1" x14ac:dyDescent="0.25">
      <c r="A58" s="499" t="s">
        <v>581</v>
      </c>
      <c r="B58" s="500">
        <f>2.01*15</f>
        <v>30.15</v>
      </c>
    </row>
    <row r="59" spans="1:2" s="489" customFormat="1" ht="15.95" customHeight="1" x14ac:dyDescent="0.25">
      <c r="A59" s="499" t="s">
        <v>582</v>
      </c>
      <c r="B59" s="500">
        <f>2.35*15</f>
        <v>35.25</v>
      </c>
    </row>
    <row r="60" spans="1:2" s="489" customFormat="1" ht="15.95" customHeight="1" x14ac:dyDescent="0.25">
      <c r="A60" s="499" t="s">
        <v>583</v>
      </c>
      <c r="B60" s="500">
        <f>2.42*15</f>
        <v>36.299999999999997</v>
      </c>
    </row>
    <row r="61" spans="1:2" s="489" customFormat="1" ht="15.95" customHeight="1" x14ac:dyDescent="0.25">
      <c r="A61" s="499" t="s">
        <v>584</v>
      </c>
      <c r="B61" s="500">
        <f>2.13*15</f>
        <v>31.95</v>
      </c>
    </row>
    <row r="62" spans="1:2" s="489" customFormat="1" ht="15.95" customHeight="1" x14ac:dyDescent="0.25">
      <c r="A62" s="499" t="s">
        <v>669</v>
      </c>
      <c r="B62" s="500">
        <f>2.31*15</f>
        <v>34.65</v>
      </c>
    </row>
    <row r="63" spans="1:2" s="489" customFormat="1" ht="15.95" customHeight="1" x14ac:dyDescent="0.25">
      <c r="A63" s="267" t="s">
        <v>672</v>
      </c>
      <c r="B63" s="549"/>
    </row>
    <row r="64" spans="1:2" s="489" customFormat="1" ht="15.95" customHeight="1" x14ac:dyDescent="0.25">
      <c r="A64" s="499" t="s">
        <v>668</v>
      </c>
      <c r="B64" s="500">
        <f>0.66*15</f>
        <v>9.9</v>
      </c>
    </row>
    <row r="65" spans="1:2" s="489" customFormat="1" ht="15.95" customHeight="1" x14ac:dyDescent="0.25">
      <c r="A65" s="499" t="s">
        <v>575</v>
      </c>
      <c r="B65" s="500">
        <f>0.76*15</f>
        <v>11.4</v>
      </c>
    </row>
    <row r="66" spans="1:2" s="489" customFormat="1" ht="15.95" customHeight="1" x14ac:dyDescent="0.25">
      <c r="A66" s="499" t="s">
        <v>576</v>
      </c>
      <c r="B66" s="500">
        <f>0.9*15</f>
        <v>13.5</v>
      </c>
    </row>
    <row r="67" spans="1:2" s="489" customFormat="1" ht="15.95" customHeight="1" x14ac:dyDescent="0.25">
      <c r="A67" s="499" t="s">
        <v>577</v>
      </c>
      <c r="B67" s="500">
        <f>1.11*15</f>
        <v>16.650000000000002</v>
      </c>
    </row>
    <row r="68" spans="1:2" s="489" customFormat="1" ht="15.95" customHeight="1" x14ac:dyDescent="0.25">
      <c r="A68" s="499" t="s">
        <v>578</v>
      </c>
      <c r="B68" s="500">
        <f>1.49*15</f>
        <v>22.35</v>
      </c>
    </row>
    <row r="69" spans="1:2" s="489" customFormat="1" ht="15.95" customHeight="1" x14ac:dyDescent="0.25">
      <c r="A69" s="499" t="s">
        <v>579</v>
      </c>
      <c r="B69" s="500">
        <f>1.92*15</f>
        <v>28.799999999999997</v>
      </c>
    </row>
    <row r="70" spans="1:2" s="489" customFormat="1" ht="15.95" customHeight="1" x14ac:dyDescent="0.25">
      <c r="A70" s="499" t="s">
        <v>580</v>
      </c>
      <c r="B70" s="500">
        <f>2.45*15</f>
        <v>36.75</v>
      </c>
    </row>
    <row r="71" spans="1:2" s="489" customFormat="1" ht="15.95" customHeight="1" x14ac:dyDescent="0.25">
      <c r="A71" s="499" t="s">
        <v>581</v>
      </c>
      <c r="B71" s="500">
        <f>3.01*15</f>
        <v>45.15</v>
      </c>
    </row>
    <row r="72" spans="1:2" s="489" customFormat="1" ht="15.95" customHeight="1" x14ac:dyDescent="0.25">
      <c r="A72" s="499" t="s">
        <v>582</v>
      </c>
      <c r="B72" s="500">
        <f>3.52*15</f>
        <v>52.8</v>
      </c>
    </row>
    <row r="73" spans="1:2" s="489" customFormat="1" ht="15.95" customHeight="1" x14ac:dyDescent="0.25">
      <c r="A73" s="499" t="s">
        <v>583</v>
      </c>
      <c r="B73" s="500">
        <f>3.63*15</f>
        <v>54.449999999999996</v>
      </c>
    </row>
    <row r="74" spans="1:2" s="489" customFormat="1" ht="15.95" customHeight="1" x14ac:dyDescent="0.25">
      <c r="A74" s="499" t="s">
        <v>584</v>
      </c>
      <c r="B74" s="500">
        <f>3.2*15</f>
        <v>48</v>
      </c>
    </row>
    <row r="75" spans="1:2" s="489" customFormat="1" ht="15.95" customHeight="1" x14ac:dyDescent="0.25">
      <c r="A75" s="499" t="s">
        <v>669</v>
      </c>
      <c r="B75" s="500">
        <f>3.47*15</f>
        <v>52.050000000000004</v>
      </c>
    </row>
    <row r="76" spans="1:2" s="489" customFormat="1" ht="15.95" customHeight="1" x14ac:dyDescent="0.25">
      <c r="A76" s="501"/>
      <c r="B76" s="501"/>
    </row>
    <row r="77" spans="1:2" s="489" customFormat="1" ht="15" customHeight="1" x14ac:dyDescent="0.25">
      <c r="A77" s="502" t="s">
        <v>64</v>
      </c>
      <c r="B77" s="482" t="s">
        <v>673</v>
      </c>
    </row>
    <row r="78" spans="1:2" s="489" customFormat="1" x14ac:dyDescent="0.25">
      <c r="A78" s="503" t="s">
        <v>62</v>
      </c>
      <c r="B78" s="306" t="s">
        <v>674</v>
      </c>
    </row>
    <row r="79" spans="1:2" s="489" customFormat="1" ht="15.95" customHeight="1" x14ac:dyDescent="0.25">
      <c r="A79" s="502" t="s">
        <v>675</v>
      </c>
      <c r="B79" s="504">
        <v>0.2</v>
      </c>
    </row>
    <row r="80" spans="1:2" s="489" customFormat="1" x14ac:dyDescent="0.25">
      <c r="A80" s="505"/>
      <c r="B80" s="501"/>
    </row>
    <row r="81" spans="1:2" x14ac:dyDescent="0.25">
      <c r="A81" s="506"/>
      <c r="B81" s="131" t="s">
        <v>111</v>
      </c>
    </row>
    <row r="82" spans="1:2" x14ac:dyDescent="0.25">
      <c r="A82" s="507"/>
      <c r="B82" s="131" t="s">
        <v>467</v>
      </c>
    </row>
    <row r="83" spans="1:2" x14ac:dyDescent="0.25">
      <c r="A83" s="507"/>
      <c r="B83" s="131" t="s">
        <v>113</v>
      </c>
    </row>
    <row r="84" spans="1:2" x14ac:dyDescent="0.25">
      <c r="A84" s="508" t="s">
        <v>110</v>
      </c>
      <c r="B84" s="131" t="s">
        <v>114</v>
      </c>
    </row>
    <row r="85" spans="1:2" x14ac:dyDescent="0.25">
      <c r="A85" s="507"/>
      <c r="B85" s="131" t="s">
        <v>115</v>
      </c>
    </row>
    <row r="86" spans="1:2" x14ac:dyDescent="0.25">
      <c r="A86" s="507"/>
      <c r="B86" s="131" t="s">
        <v>117</v>
      </c>
    </row>
    <row r="87" spans="1:2" x14ac:dyDescent="0.25">
      <c r="A87" s="135"/>
      <c r="B87" s="131" t="s">
        <v>162</v>
      </c>
    </row>
  </sheetData>
  <pageMargins left="0.7" right="0.7" top="0.75" bottom="0.75" header="0.3" footer="0.3"/>
  <pageSetup scale="62" orientation="portrait" r:id="rId1"/>
  <rowBreaks count="1" manualBreakCount="1">
    <brk id="62" max="1" man="1"/>
  </rowBreaks>
  <colBreaks count="1" manualBreakCount="1">
    <brk id="2" max="1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26-0075</vt:lpstr>
      <vt:lpstr>26-0052</vt:lpstr>
      <vt:lpstr>26-2061</vt:lpstr>
      <vt:lpstr>26-0041</vt:lpstr>
      <vt:lpstr>26-0042</vt:lpstr>
      <vt:lpstr>26-0043</vt:lpstr>
      <vt:lpstr>26-0044</vt:lpstr>
      <vt:lpstr>26-0045</vt:lpstr>
      <vt:lpstr>26-0046</vt:lpstr>
      <vt:lpstr>26-0047 Short Term Disability</vt:lpstr>
      <vt:lpstr>26-0047 Hospital AMENDED</vt:lpstr>
      <vt:lpstr>26-0047 Critical Illness AMENDE</vt:lpstr>
      <vt:lpstr>26-0047 Accident AMENDED</vt:lpstr>
      <vt:lpstr>26-0047 Cancer</vt:lpstr>
      <vt:lpstr>'26-0041'!Print_Area</vt:lpstr>
      <vt:lpstr>'26-0042'!Print_Area</vt:lpstr>
      <vt:lpstr>'26-0043'!Print_Area</vt:lpstr>
      <vt:lpstr>'26-0044'!Print_Area</vt:lpstr>
      <vt:lpstr>'26-0045'!Print_Area</vt:lpstr>
      <vt:lpstr>'26-0046'!Print_Area</vt:lpstr>
      <vt:lpstr>'26-0047 Cancer'!Print_Area</vt:lpstr>
      <vt:lpstr>'26-0047 Short Term Disability'!Print_Area</vt:lpstr>
      <vt:lpstr>'26-0052'!Print_Area</vt:lpstr>
      <vt:lpstr>'26-0075'!Print_Area</vt:lpstr>
      <vt:lpstr>'26-2061'!Print_Area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2026-08-27T22:05:21Z</cp:lastPrinted>
  <dcterms:created xsi:type="dcterms:W3CDTF">2026-07-01T21:28:29Z</dcterms:created>
  <dcterms:modified xsi:type="dcterms:W3CDTF">2026-10-14T21:09:00Z</dcterms:modified>
</cp:coreProperties>
</file>